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【選挙】投開票速報\選挙R6知事投開票\03e-mail\04開票\"/>
    </mc:Choice>
  </mc:AlternateContent>
  <xr:revisionPtr revIDLastSave="0" documentId="13_ncr:1_{59C58E8C-2CCD-46DF-BF63-B08DC9E4B1CC}" xr6:coauthVersionLast="47" xr6:coauthVersionMax="47" xr10:uidLastSave="{00000000-0000-0000-0000-000000000000}"/>
  <bookViews>
    <workbookView xWindow="28680" yWindow="-1290" windowWidth="29040" windowHeight="15720" tabRatio="671" xr2:uid="{00000000-000D-0000-FFFF-FFFF00000000}"/>
  </bookViews>
  <sheets>
    <sheet name="集計表" sheetId="26" r:id="rId1"/>
  </sheets>
  <definedNames>
    <definedName name="_xlnm.Print_Area" localSheetId="0">集計表!$A$1:$P$35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6" l="1"/>
  <c r="H7" i="26"/>
  <c r="G7" i="26"/>
  <c r="I6" i="26"/>
  <c r="H6" i="26"/>
  <c r="G6" i="26"/>
  <c r="X20" i="26"/>
  <c r="X24" i="26"/>
  <c r="X27" i="26"/>
  <c r="T22" i="26" l="1"/>
  <c r="T19" i="26"/>
  <c r="T13" i="26"/>
  <c r="X28" i="26"/>
  <c r="X29" i="26" s="1"/>
  <c r="S23" i="26"/>
  <c r="S19" i="26"/>
  <c r="T26" i="26"/>
  <c r="S14" i="26"/>
  <c r="S16" i="26"/>
  <c r="S18" i="26"/>
  <c r="S21" i="26"/>
  <c r="S15" i="26"/>
  <c r="S25" i="26"/>
  <c r="S17" i="26"/>
  <c r="S27" i="26" l="1"/>
  <c r="U22" i="26"/>
  <c r="S26" i="26"/>
  <c r="R26" i="26"/>
  <c r="W22" i="26"/>
  <c r="V22" i="26" s="1"/>
  <c r="T23" i="26"/>
  <c r="T25" i="26"/>
  <c r="T21" i="26"/>
  <c r="T14" i="26"/>
  <c r="T16" i="26"/>
  <c r="W17" i="26"/>
  <c r="V17" i="26" s="1"/>
  <c r="U17" i="26"/>
  <c r="R17" i="26"/>
  <c r="S22" i="26"/>
  <c r="R22" i="26"/>
  <c r="R13" i="26"/>
  <c r="U13" i="26"/>
  <c r="U15" i="26"/>
  <c r="W15" i="26"/>
  <c r="V15" i="26" s="1"/>
  <c r="R15" i="26"/>
  <c r="T15" i="26"/>
  <c r="T17" i="26"/>
  <c r="T18" i="26"/>
  <c r="W19" i="26"/>
  <c r="V19" i="26" s="1"/>
  <c r="R19" i="26"/>
  <c r="U19" i="26"/>
  <c r="U26" i="26"/>
  <c r="W26" i="26"/>
  <c r="V26" i="26" s="1"/>
  <c r="S24" i="26" l="1"/>
  <c r="W18" i="26"/>
  <c r="V18" i="26" s="1"/>
  <c r="U18" i="26"/>
  <c r="R18" i="26"/>
  <c r="R16" i="26"/>
  <c r="W16" i="26"/>
  <c r="V16" i="26" s="1"/>
  <c r="U16" i="26"/>
  <c r="U21" i="26"/>
  <c r="W21" i="26"/>
  <c r="V21" i="26" s="1"/>
  <c r="R21" i="26"/>
  <c r="W25" i="26"/>
  <c r="V25" i="26" s="1"/>
  <c r="U25" i="26"/>
  <c r="R25" i="26"/>
  <c r="U14" i="26"/>
  <c r="R14" i="26"/>
  <c r="W14" i="26"/>
  <c r="V14" i="26" s="1"/>
  <c r="T24" i="26"/>
  <c r="T27" i="26"/>
  <c r="R23" i="26"/>
  <c r="W23" i="26"/>
  <c r="V23" i="26" s="1"/>
  <c r="U23" i="26"/>
  <c r="W27" i="26" l="1"/>
  <c r="U27" i="26"/>
  <c r="R27" i="26"/>
  <c r="W24" i="26"/>
  <c r="U24" i="26"/>
  <c r="T28" i="26"/>
  <c r="R24" i="26"/>
  <c r="V27" i="26" l="1"/>
  <c r="V24" i="26"/>
  <c r="W28" i="26" l="1"/>
  <c r="V28" i="26" s="1"/>
  <c r="S28" i="26"/>
  <c r="R28" i="26"/>
  <c r="U28" i="26"/>
  <c r="T11" i="26" l="1"/>
  <c r="U11" i="26"/>
  <c r="R11" i="26" l="1"/>
  <c r="T8" i="26"/>
  <c r="U8" i="26"/>
  <c r="R8" i="26" l="1"/>
  <c r="S12" i="26" l="1"/>
  <c r="S8" i="26" l="1"/>
  <c r="W8" i="26"/>
  <c r="V8" i="26" s="1"/>
  <c r="W11" i="26"/>
  <c r="V11" i="26" s="1"/>
  <c r="S11" i="26"/>
  <c r="T12" i="26"/>
  <c r="U12" i="26"/>
  <c r="W12" i="26"/>
  <c r="V12" i="26" s="1"/>
  <c r="R12" i="26"/>
  <c r="U20" i="26" l="1"/>
  <c r="T29" i="26"/>
  <c r="R20" i="26"/>
  <c r="T20" i="26"/>
  <c r="S20" i="26" l="1"/>
  <c r="W20" i="26"/>
  <c r="S13" i="26"/>
  <c r="W13" i="26"/>
  <c r="V13" i="26" s="1"/>
  <c r="V20" i="26" l="1"/>
  <c r="W29" i="26" l="1"/>
  <c r="V29" i="26" s="1"/>
  <c r="S29" i="26"/>
  <c r="U29" i="26"/>
  <c r="R29" i="26"/>
</calcChain>
</file>

<file path=xl/sharedStrings.xml><?xml version="1.0" encoding="utf-8"?>
<sst xmlns="http://schemas.openxmlformats.org/spreadsheetml/2006/main" count="71" uniqueCount="67">
  <si>
    <t>注</t>
    <rPh sb="0" eb="1">
      <t>チュウ</t>
    </rPh>
    <phoneticPr fontId="2"/>
  </si>
  <si>
    <t>【法定得票数】（公職選挙法第95条）</t>
    <rPh sb="1" eb="3">
      <t>ホウテイ</t>
    </rPh>
    <rPh sb="3" eb="6">
      <t>トクヒョウスウ</t>
    </rPh>
    <rPh sb="8" eb="10">
      <t>コウショク</t>
    </rPh>
    <rPh sb="10" eb="13">
      <t>センキョホウ</t>
    </rPh>
    <rPh sb="13" eb="14">
      <t>ダイ</t>
    </rPh>
    <rPh sb="16" eb="17">
      <t>ジョウ</t>
    </rPh>
    <phoneticPr fontId="2"/>
  </si>
  <si>
    <t>／</t>
    <phoneticPr fontId="2"/>
  </si>
  <si>
    <t>（小数点第４位以下切捨て）</t>
    <rPh sb="1" eb="4">
      <t>ショウスウテン</t>
    </rPh>
    <rPh sb="4" eb="5">
      <t>ダイ</t>
    </rPh>
    <rPh sb="6" eb="7">
      <t>イ</t>
    </rPh>
    <rPh sb="7" eb="9">
      <t>イカ</t>
    </rPh>
    <rPh sb="9" eb="10">
      <t>キ</t>
    </rPh>
    <rPh sb="10" eb="11">
      <t>ス</t>
    </rPh>
    <phoneticPr fontId="2"/>
  </si>
  <si>
    <t>【供託物没収点】（公職選挙法第93条）</t>
    <rPh sb="1" eb="3">
      <t>キョウタク</t>
    </rPh>
    <rPh sb="3" eb="4">
      <t>ブツ</t>
    </rPh>
    <rPh sb="4" eb="6">
      <t>ボッシュウ</t>
    </rPh>
    <rPh sb="6" eb="7">
      <t>テン</t>
    </rPh>
    <rPh sb="9" eb="11">
      <t>コウショク</t>
    </rPh>
    <rPh sb="11" eb="14">
      <t>センキョホウ</t>
    </rPh>
    <rPh sb="14" eb="15">
      <t>ダイ</t>
    </rPh>
    <rPh sb="17" eb="18">
      <t>ジョウ</t>
    </rPh>
    <phoneticPr fontId="2"/>
  </si>
  <si>
    <t>開票区名</t>
  </si>
  <si>
    <t>投票総数</t>
  </si>
  <si>
    <t>無効投票</t>
  </si>
  <si>
    <t>開票率</t>
  </si>
  <si>
    <t>今回新たに開票率100%</t>
  </si>
  <si>
    <t>A=B+C</t>
  </si>
  <si>
    <t>E=A+D</t>
  </si>
  <si>
    <t>有効投票　内訳＝計</t>
  </si>
  <si>
    <t>有効投票計＜投票総数</t>
  </si>
  <si>
    <t>開票率　　（計算）</t>
  </si>
  <si>
    <t>投票者数</t>
  </si>
  <si>
    <t>Ａ</t>
  </si>
  <si>
    <t>Ｂ</t>
  </si>
  <si>
    <t>Ｃ</t>
  </si>
  <si>
    <t>不受理</t>
  </si>
  <si>
    <t>持帰り</t>
  </si>
  <si>
    <t>その他</t>
  </si>
  <si>
    <t>（％）</t>
  </si>
  <si>
    <t>CHECK 1</t>
  </si>
  <si>
    <t>CHECK 2</t>
  </si>
  <si>
    <t>CHECK 3</t>
  </si>
  <si>
    <t>CHECK 4</t>
  </si>
  <si>
    <t>CHECK 5</t>
  </si>
  <si>
    <t>高岡市</t>
  </si>
  <si>
    <t>魚津市</t>
  </si>
  <si>
    <t>氷見市</t>
  </si>
  <si>
    <t>滑川市</t>
  </si>
  <si>
    <t>黒部市</t>
  </si>
  <si>
    <t>砺波市</t>
  </si>
  <si>
    <t>市　計</t>
  </si>
  <si>
    <t>舟橋村</t>
  </si>
  <si>
    <t>上市町</t>
  </si>
  <si>
    <t>立山町</t>
  </si>
  <si>
    <t>中新川郡　計</t>
  </si>
  <si>
    <t>入善町</t>
  </si>
  <si>
    <t>朝日町</t>
  </si>
  <si>
    <t>下新川郡　計</t>
  </si>
  <si>
    <t>町村計</t>
  </si>
  <si>
    <t>県　計</t>
  </si>
  <si>
    <t>富山県選挙管理委員会</t>
    <rPh sb="0" eb="3">
      <t>トヤマケン</t>
    </rPh>
    <rPh sb="3" eb="10">
      <t>センカン</t>
    </rPh>
    <phoneticPr fontId="2"/>
  </si>
  <si>
    <t>法定得票数及び供託物没収点については、結果速報時のみ記載</t>
    <rPh sb="0" eb="2">
      <t>ホウテイ</t>
    </rPh>
    <rPh sb="2" eb="5">
      <t>トクヒョウスウ</t>
    </rPh>
    <rPh sb="5" eb="6">
      <t>オヨ</t>
    </rPh>
    <rPh sb="7" eb="9">
      <t>キョウタク</t>
    </rPh>
    <rPh sb="9" eb="10">
      <t>ブツ</t>
    </rPh>
    <rPh sb="10" eb="12">
      <t>ボッシュウ</t>
    </rPh>
    <rPh sb="12" eb="13">
      <t>テン</t>
    </rPh>
    <rPh sb="19" eb="21">
      <t>ケッカ</t>
    </rPh>
    <rPh sb="21" eb="23">
      <t>ソクホウ</t>
    </rPh>
    <rPh sb="23" eb="24">
      <t>ジ</t>
    </rPh>
    <rPh sb="26" eb="28">
      <t>キサイ</t>
    </rPh>
    <phoneticPr fontId="2"/>
  </si>
  <si>
    <t>有効投票計</t>
    <phoneticPr fontId="2"/>
  </si>
  <si>
    <t>南砺市</t>
    <rPh sb="0" eb="1">
      <t>ミナミ</t>
    </rPh>
    <rPh sb="1" eb="2">
      <t>レイ</t>
    </rPh>
    <rPh sb="2" eb="3">
      <t>シ</t>
    </rPh>
    <phoneticPr fontId="2"/>
  </si>
  <si>
    <t>射水市</t>
    <rPh sb="0" eb="2">
      <t>イミズ</t>
    </rPh>
    <rPh sb="2" eb="3">
      <t>シ</t>
    </rPh>
    <phoneticPr fontId="2"/>
  </si>
  <si>
    <t>小矢部市</t>
    <phoneticPr fontId="2"/>
  </si>
  <si>
    <t>　有効投票数×１／4＝</t>
    <rPh sb="1" eb="3">
      <t>ユウコウ</t>
    </rPh>
    <rPh sb="3" eb="5">
      <t>トウヒョウ</t>
    </rPh>
    <rPh sb="5" eb="6">
      <t>カズ</t>
    </rPh>
    <phoneticPr fontId="2"/>
  </si>
  <si>
    <t>　有効投票数×１／10＝</t>
    <rPh sb="1" eb="3">
      <t>ユウコウ</t>
    </rPh>
    <rPh sb="3" eb="5">
      <t>トウヒョウ</t>
    </rPh>
    <rPh sb="5" eb="6">
      <t>カズ</t>
    </rPh>
    <phoneticPr fontId="2"/>
  </si>
  <si>
    <t>／</t>
    <phoneticPr fontId="2"/>
  </si>
  <si>
    <t>=</t>
    <phoneticPr fontId="2"/>
  </si>
  <si>
    <t>=</t>
    <phoneticPr fontId="2"/>
  </si>
  <si>
    <t>令和６年10月27日執行　富山県知事選挙　開票速報　候補者得票集計表</t>
    <rPh sb="0" eb="2">
      <t>レイワ</t>
    </rPh>
    <rPh sb="13" eb="16">
      <t>トヤマケン</t>
    </rPh>
    <rPh sb="16" eb="18">
      <t>チジ</t>
    </rPh>
    <rPh sb="18" eb="20">
      <t>センキョ</t>
    </rPh>
    <rPh sb="23" eb="25">
      <t>ソクホウ</t>
    </rPh>
    <phoneticPr fontId="2"/>
  </si>
  <si>
    <t>富山市第１開票区</t>
    <rPh sb="3" eb="4">
      <t>ダイ</t>
    </rPh>
    <rPh sb="5" eb="8">
      <t>カイヒョウク</t>
    </rPh>
    <phoneticPr fontId="2"/>
  </si>
  <si>
    <t>富山市第２開票区</t>
    <rPh sb="3" eb="4">
      <t>ダイ</t>
    </rPh>
    <rPh sb="5" eb="8">
      <t>カイヒョウク</t>
    </rPh>
    <phoneticPr fontId="2"/>
  </si>
  <si>
    <t>（富山市計）</t>
    <rPh sb="1" eb="4">
      <t>トヤマシ</t>
    </rPh>
    <rPh sb="4" eb="5">
      <t>ケイ</t>
    </rPh>
    <phoneticPr fontId="2"/>
  </si>
  <si>
    <t>新田　はちろう</t>
    <rPh sb="0" eb="2">
      <t>ニッタ</t>
    </rPh>
    <phoneticPr fontId="2"/>
  </si>
  <si>
    <t>ひゃくづか　怜</t>
    <rPh sb="6" eb="7">
      <t>レイ</t>
    </rPh>
    <phoneticPr fontId="2"/>
  </si>
  <si>
    <t>投票者数と投票総数の不突合理由Ｄ</t>
    <rPh sb="10" eb="13">
      <t>フトツゴウ</t>
    </rPh>
    <rPh sb="13" eb="15">
      <t>リユウ</t>
    </rPh>
    <phoneticPr fontId="2"/>
  </si>
  <si>
    <t>開票完了</t>
    <rPh sb="0" eb="4">
      <t>カイヒョウカンリョウ</t>
    </rPh>
    <phoneticPr fontId="2"/>
  </si>
  <si>
    <t>(無所属)</t>
  </si>
  <si>
    <t>（無所属）</t>
  </si>
  <si>
    <t>○</t>
  </si>
  <si>
    <t>午前2時00分　　発表</t>
    <rPh sb="0" eb="2">
      <t>ゴゼン</t>
    </rPh>
    <rPh sb="9" eb="11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</si>
</sst>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0.0%"/>
    <numFmt numFmtId="178" formatCode="#,##0;[Red]\-#,##0;"/>
    <numFmt numFmtId="179" formatCode="#,##0;&quot;▲ &quot;#,##0"/>
    <numFmt numFmtId="180" formatCode="#,##0.000;&quot;▲ &quot;#,##0.000"/>
    <numFmt numFmtId="181" formatCode="#,##0_);[Red]\(#,##0\)"/>
    <numFmt numFmtId="182" formatCode="0;0;"/>
    <numFmt numFmtId="183" formatCode="0_ "/>
    <numFmt numFmtId="184" formatCode="0.0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Alignment="1">
      <alignment vertical="center"/>
    </xf>
    <xf numFmtId="178" fontId="17" fillId="0" borderId="0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177" fontId="15" fillId="2" borderId="6" xfId="0" applyNumberFormat="1" applyFont="1" applyFill="1" applyBorder="1" applyAlignment="1">
      <alignment horizontal="center" vertical="center" shrinkToFit="1"/>
    </xf>
    <xf numFmtId="177" fontId="12" fillId="2" borderId="7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  <xf numFmtId="178" fontId="12" fillId="2" borderId="3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9" fontId="22" fillId="0" borderId="0" xfId="0" applyNumberFormat="1" applyFont="1" applyAlignment="1">
      <alignment horizontal="right" vertical="center"/>
    </xf>
    <xf numFmtId="182" fontId="10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0" applyNumberFormat="1" applyFont="1" applyFill="1" applyAlignment="1">
      <alignment horizontal="right" vertical="center"/>
    </xf>
    <xf numFmtId="178" fontId="18" fillId="0" borderId="14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/>
    </xf>
    <xf numFmtId="178" fontId="18" fillId="0" borderId="28" xfId="0" applyNumberFormat="1" applyFont="1" applyFill="1" applyBorder="1" applyAlignment="1">
      <alignment horizontal="center" vertical="center" shrinkToFit="1"/>
    </xf>
    <xf numFmtId="178" fontId="18" fillId="0" borderId="16" xfId="0" applyNumberFormat="1" applyFont="1" applyFill="1" applyBorder="1" applyAlignment="1">
      <alignment horizontal="center" vertical="center" shrinkToFit="1"/>
    </xf>
    <xf numFmtId="9" fontId="18" fillId="0" borderId="15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 shrinkToFit="1"/>
    </xf>
    <xf numFmtId="178" fontId="18" fillId="0" borderId="17" xfId="0" applyNumberFormat="1" applyFont="1" applyFill="1" applyBorder="1" applyAlignment="1">
      <alignment vertical="center"/>
    </xf>
    <xf numFmtId="178" fontId="18" fillId="0" borderId="18" xfId="0" applyNumberFormat="1" applyFont="1" applyFill="1" applyBorder="1" applyAlignment="1">
      <alignment horizontal="center" vertical="center"/>
    </xf>
    <xf numFmtId="178" fontId="18" fillId="0" borderId="29" xfId="0" applyNumberFormat="1" applyFont="1" applyFill="1" applyBorder="1" applyAlignment="1">
      <alignment horizontal="center" vertical="center" shrinkToFit="1"/>
    </xf>
    <xf numFmtId="178" fontId="18" fillId="0" borderId="18" xfId="0" applyNumberFormat="1" applyFont="1" applyFill="1" applyBorder="1" applyAlignment="1">
      <alignment horizontal="center" vertical="center" shrinkToFit="1"/>
    </xf>
    <xf numFmtId="9" fontId="18" fillId="0" borderId="17" xfId="0" applyNumberFormat="1" applyFont="1" applyFill="1" applyBorder="1" applyAlignment="1">
      <alignment horizontal="center" vertical="center"/>
    </xf>
    <xf numFmtId="178" fontId="19" fillId="0" borderId="21" xfId="0" applyNumberFormat="1" applyFont="1" applyFill="1" applyBorder="1" applyAlignment="1">
      <alignment horizontal="center" vertical="center" shrinkToFit="1"/>
    </xf>
    <xf numFmtId="178" fontId="18" fillId="0" borderId="34" xfId="0" applyNumberFormat="1" applyFont="1" applyFill="1" applyBorder="1" applyAlignment="1">
      <alignment vertical="center"/>
    </xf>
    <xf numFmtId="178" fontId="18" fillId="0" borderId="4" xfId="0" applyNumberFormat="1" applyFont="1" applyFill="1" applyBorder="1" applyAlignment="1">
      <alignment vertical="center"/>
    </xf>
    <xf numFmtId="181" fontId="18" fillId="0" borderId="30" xfId="0" applyNumberFormat="1" applyFont="1" applyFill="1" applyBorder="1" applyAlignment="1">
      <alignment vertical="center"/>
    </xf>
    <xf numFmtId="181" fontId="18" fillId="0" borderId="4" xfId="0" applyNumberFormat="1" applyFont="1" applyFill="1" applyBorder="1" applyAlignment="1">
      <alignment vertical="center"/>
    </xf>
    <xf numFmtId="9" fontId="18" fillId="0" borderId="32" xfId="0" applyNumberFormat="1" applyFont="1" applyFill="1" applyBorder="1" applyAlignment="1">
      <alignment horizontal="right" vertical="center"/>
    </xf>
    <xf numFmtId="182" fontId="8" fillId="0" borderId="22" xfId="0" applyNumberFormat="1" applyFont="1" applyFill="1" applyBorder="1" applyAlignment="1">
      <alignment horizontal="center" vertical="center"/>
    </xf>
    <xf numFmtId="178" fontId="18" fillId="0" borderId="7" xfId="0" applyNumberFormat="1" applyFont="1" applyFill="1" applyBorder="1" applyAlignment="1">
      <alignment vertical="center"/>
    </xf>
    <xf numFmtId="9" fontId="18" fillId="0" borderId="4" xfId="0" applyNumberFormat="1" applyFont="1" applyFill="1" applyBorder="1" applyAlignment="1">
      <alignment horizontal="right" vertical="center"/>
    </xf>
    <xf numFmtId="178" fontId="19" fillId="0" borderId="23" xfId="0" applyNumberFormat="1" applyFont="1" applyFill="1" applyBorder="1" applyAlignment="1">
      <alignment horizontal="center" vertical="center" shrinkToFit="1"/>
    </xf>
    <xf numFmtId="178" fontId="18" fillId="0" borderId="6" xfId="0" applyNumberFormat="1" applyFont="1" applyFill="1" applyBorder="1" applyAlignment="1">
      <alignment vertical="center"/>
    </xf>
    <xf numFmtId="181" fontId="18" fillId="0" borderId="7" xfId="0" applyNumberFormat="1" applyFont="1" applyFill="1" applyBorder="1" applyAlignment="1">
      <alignment vertical="center"/>
    </xf>
    <xf numFmtId="182" fontId="8" fillId="0" borderId="24" xfId="0" applyNumberFormat="1" applyFont="1" applyFill="1" applyBorder="1" applyAlignment="1">
      <alignment horizontal="center" vertical="center"/>
    </xf>
    <xf numFmtId="178" fontId="19" fillId="0" borderId="25" xfId="0" applyNumberFormat="1" applyFont="1" applyFill="1" applyBorder="1" applyAlignment="1">
      <alignment horizontal="center" vertical="center" shrinkToFit="1"/>
    </xf>
    <xf numFmtId="178" fontId="18" fillId="0" borderId="35" xfId="0" applyNumberFormat="1" applyFont="1" applyFill="1" applyBorder="1" applyAlignment="1">
      <alignment vertical="center"/>
    </xf>
    <xf numFmtId="178" fontId="18" fillId="0" borderId="2" xfId="0" applyNumberFormat="1" applyFont="1" applyFill="1" applyBorder="1" applyAlignment="1">
      <alignment vertical="center"/>
    </xf>
    <xf numFmtId="181" fontId="18" fillId="0" borderId="2" xfId="0" applyNumberFormat="1" applyFont="1" applyFill="1" applyBorder="1" applyAlignment="1">
      <alignment vertical="center"/>
    </xf>
    <xf numFmtId="9" fontId="18" fillId="0" borderId="2" xfId="0" applyNumberFormat="1" applyFont="1" applyFill="1" applyBorder="1" applyAlignment="1">
      <alignment horizontal="right" vertical="center"/>
    </xf>
    <xf numFmtId="182" fontId="8" fillId="0" borderId="26" xfId="0" applyNumberFormat="1" applyFont="1" applyFill="1" applyBorder="1" applyAlignment="1">
      <alignment horizontal="center" vertical="center"/>
    </xf>
    <xf numFmtId="178" fontId="19" fillId="0" borderId="13" xfId="0" applyNumberFormat="1" applyFont="1" applyFill="1" applyBorder="1" applyAlignment="1">
      <alignment horizontal="center" vertical="center" shrinkToFit="1"/>
    </xf>
    <xf numFmtId="178" fontId="18" fillId="0" borderId="33" xfId="0" applyNumberFormat="1" applyFont="1" applyFill="1" applyBorder="1" applyAlignment="1">
      <alignment vertical="center"/>
    </xf>
    <xf numFmtId="178" fontId="18" fillId="0" borderId="8" xfId="0" applyNumberFormat="1" applyFont="1" applyFill="1" applyBorder="1" applyAlignment="1">
      <alignment horizontal="right" vertical="center"/>
    </xf>
    <xf numFmtId="181" fontId="18" fillId="0" borderId="19" xfId="0" applyNumberFormat="1" applyFont="1" applyFill="1" applyBorder="1" applyAlignment="1">
      <alignment vertical="center"/>
    </xf>
    <xf numFmtId="181" fontId="18" fillId="0" borderId="8" xfId="0" applyNumberFormat="1" applyFont="1" applyFill="1" applyBorder="1" applyAlignment="1">
      <alignment vertical="center"/>
    </xf>
    <xf numFmtId="38" fontId="18" fillId="0" borderId="8" xfId="0" applyNumberFormat="1" applyFont="1" applyFill="1" applyBorder="1" applyAlignment="1">
      <alignment horizontal="right" vertical="center"/>
    </xf>
    <xf numFmtId="9" fontId="18" fillId="0" borderId="8" xfId="0" applyNumberFormat="1" applyFont="1" applyFill="1" applyBorder="1" applyAlignment="1">
      <alignment horizontal="right" vertical="center"/>
    </xf>
    <xf numFmtId="182" fontId="8" fillId="0" borderId="1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 shrinkToFit="1"/>
    </xf>
    <xf numFmtId="178" fontId="18" fillId="0" borderId="36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vertical="center"/>
    </xf>
    <xf numFmtId="181" fontId="18" fillId="0" borderId="28" xfId="0" applyNumberFormat="1" applyFont="1" applyFill="1" applyBorder="1" applyAlignment="1">
      <alignment vertical="center"/>
    </xf>
    <xf numFmtId="181" fontId="18" fillId="0" borderId="32" xfId="0" applyNumberFormat="1" applyFont="1" applyFill="1" applyBorder="1" applyAlignment="1">
      <alignment vertical="center"/>
    </xf>
    <xf numFmtId="178" fontId="19" fillId="0" borderId="10" xfId="0" applyNumberFormat="1" applyFont="1" applyFill="1" applyBorder="1" applyAlignment="1">
      <alignment horizontal="center" vertical="center" shrinkToFit="1"/>
    </xf>
    <xf numFmtId="181" fontId="18" fillId="0" borderId="31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/>
    </xf>
    <xf numFmtId="178" fontId="18" fillId="0" borderId="37" xfId="0" applyNumberFormat="1" applyFont="1" applyFill="1" applyBorder="1" applyAlignment="1">
      <alignment vertical="center"/>
    </xf>
    <xf numFmtId="178" fontId="18" fillId="0" borderId="12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vertical="center"/>
    </xf>
    <xf numFmtId="181" fontId="18" fillId="0" borderId="12" xfId="0" applyNumberFormat="1" applyFont="1" applyFill="1" applyBorder="1" applyAlignment="1">
      <alignment vertical="center"/>
    </xf>
    <xf numFmtId="38" fontId="18" fillId="0" borderId="12" xfId="0" applyNumberFormat="1" applyFont="1" applyFill="1" applyBorder="1" applyAlignment="1">
      <alignment horizontal="right" vertical="center"/>
    </xf>
    <xf numFmtId="9" fontId="18" fillId="0" borderId="18" xfId="0" applyNumberFormat="1" applyFont="1" applyFill="1" applyBorder="1" applyAlignment="1">
      <alignment horizontal="right" vertical="center"/>
    </xf>
    <xf numFmtId="182" fontId="8" fillId="0" borderId="27" xfId="0" applyNumberFormat="1" applyFont="1" applyFill="1" applyBorder="1" applyAlignment="1">
      <alignment horizontal="center" vertical="center"/>
    </xf>
    <xf numFmtId="178" fontId="18" fillId="0" borderId="13" xfId="0" applyNumberFormat="1" applyFont="1" applyFill="1" applyBorder="1" applyAlignment="1">
      <alignment vertical="center"/>
    </xf>
    <xf numFmtId="178" fontId="18" fillId="0" borderId="11" xfId="0" applyNumberFormat="1" applyFont="1" applyFill="1" applyBorder="1" applyAlignment="1">
      <alignment vertical="center" shrinkToFit="1"/>
    </xf>
    <xf numFmtId="178" fontId="18" fillId="0" borderId="18" xfId="0" applyNumberFormat="1" applyFont="1" applyFill="1" applyBorder="1" applyAlignment="1">
      <alignment horizontal="right" vertical="center"/>
    </xf>
    <xf numFmtId="181" fontId="18" fillId="0" borderId="29" xfId="0" applyNumberFormat="1" applyFont="1" applyFill="1" applyBorder="1" applyAlignment="1">
      <alignment vertical="center"/>
    </xf>
    <xf numFmtId="181" fontId="18" fillId="0" borderId="18" xfId="0" applyNumberFormat="1" applyFont="1" applyFill="1" applyBorder="1" applyAlignment="1">
      <alignment vertical="center"/>
    </xf>
    <xf numFmtId="182" fontId="8" fillId="0" borderId="3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 shrinkToFit="1"/>
    </xf>
    <xf numFmtId="180" fontId="8" fillId="0" borderId="0" xfId="0" applyNumberFormat="1" applyFont="1" applyFill="1" applyAlignment="1">
      <alignment horizontal="center" vertical="center" shrinkToFit="1"/>
    </xf>
    <xf numFmtId="183" fontId="21" fillId="0" borderId="0" xfId="0" applyNumberFormat="1" applyFont="1" applyFill="1" applyAlignment="1">
      <alignment horizontal="center" vertical="center"/>
    </xf>
    <xf numFmtId="184" fontId="21" fillId="0" borderId="0" xfId="0" applyNumberFormat="1" applyFont="1" applyFill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178" fontId="10" fillId="0" borderId="39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8" fontId="10" fillId="0" borderId="14" xfId="0" applyNumberFormat="1" applyFont="1" applyFill="1" applyBorder="1" applyAlignment="1">
      <alignment horizontal="center" vertical="center"/>
    </xf>
    <xf numFmtId="178" fontId="10" fillId="0" borderId="28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10" fillId="0" borderId="31" xfId="0" applyNumberFormat="1" applyFont="1" applyFill="1" applyBorder="1" applyAlignment="1">
      <alignment horizontal="center" vertical="center"/>
    </xf>
    <xf numFmtId="178" fontId="18" fillId="0" borderId="23" xfId="0" applyNumberFormat="1" applyFont="1" applyFill="1" applyBorder="1" applyAlignment="1">
      <alignment horizontal="center" vertical="center"/>
    </xf>
    <xf numFmtId="178" fontId="18" fillId="0" borderId="3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8" fontId="18" fillId="0" borderId="15" xfId="0" applyNumberFormat="1" applyFont="1" applyFill="1" applyBorder="1" applyAlignment="1">
      <alignment vertical="center"/>
    </xf>
    <xf numFmtId="178" fontId="18" fillId="0" borderId="17" xfId="0" applyNumberFormat="1" applyFont="1" applyFill="1" applyBorder="1" applyAlignment="1">
      <alignment vertical="center"/>
    </xf>
    <xf numFmtId="178" fontId="18" fillId="0" borderId="3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showZeros="0" tabSelected="1" view="pageBreakPreview" zoomScale="70" zoomScaleNormal="43" zoomScaleSheetLayoutView="70" workbookViewId="0">
      <selection activeCell="J21" sqref="J21"/>
    </sheetView>
  </sheetViews>
  <sheetFormatPr defaultColWidth="9" defaultRowHeight="20.25" customHeight="1" x14ac:dyDescent="0.2"/>
  <cols>
    <col min="1" max="1" width="1.453125" style="7" customWidth="1"/>
    <col min="2" max="2" width="6.90625" style="8" customWidth="1"/>
    <col min="3" max="3" width="17.08984375" style="6" customWidth="1"/>
    <col min="4" max="4" width="16.6328125" style="8" customWidth="1"/>
    <col min="5" max="6" width="16.6328125" style="6" customWidth="1"/>
    <col min="7" max="7" width="17.36328125" style="6" hidden="1" customWidth="1"/>
    <col min="8" max="8" width="11.90625" style="6" hidden="1" customWidth="1"/>
    <col min="9" max="9" width="9.08984375" style="6" hidden="1" customWidth="1"/>
    <col min="10" max="14" width="16.6328125" style="6" customWidth="1"/>
    <col min="15" max="15" width="16.6328125" style="37" customWidth="1"/>
    <col min="16" max="16" width="16.6328125" style="6" customWidth="1"/>
    <col min="17" max="17" width="1.6328125" style="6" hidden="1" customWidth="1"/>
    <col min="18" max="18" width="11.36328125" style="5" hidden="1" customWidth="1"/>
    <col min="19" max="24" width="11.36328125" style="6" hidden="1" customWidth="1"/>
    <col min="25" max="16384" width="9" style="6"/>
  </cols>
  <sheetData>
    <row r="1" spans="1:24" ht="30.75" customHeight="1" x14ac:dyDescent="0.2">
      <c r="A1" s="1"/>
      <c r="B1" s="2"/>
      <c r="C1" s="46"/>
      <c r="D1" s="2"/>
      <c r="E1" s="46"/>
      <c r="F1" s="3"/>
      <c r="G1" s="4"/>
      <c r="H1" s="4"/>
      <c r="I1" s="4"/>
      <c r="J1" s="42" t="s">
        <v>55</v>
      </c>
      <c r="K1" s="47"/>
      <c r="L1" s="47"/>
      <c r="M1" s="47"/>
      <c r="N1" s="47"/>
      <c r="O1" s="48"/>
      <c r="P1" s="47"/>
      <c r="Q1" s="47"/>
    </row>
    <row r="2" spans="1:24" ht="15" customHeight="1" x14ac:dyDescent="0.2">
      <c r="M2" s="43"/>
      <c r="N2" s="137" t="s">
        <v>66</v>
      </c>
      <c r="O2" s="137"/>
      <c r="P2" s="137"/>
      <c r="Q2" s="10"/>
    </row>
    <row r="3" spans="1:24" ht="15" customHeight="1" thickBot="1" x14ac:dyDescent="0.25">
      <c r="M3" s="43"/>
      <c r="N3" s="137"/>
      <c r="O3" s="137"/>
      <c r="P3" s="137"/>
      <c r="Q3" s="10"/>
    </row>
    <row r="4" spans="1:24" ht="30.75" customHeight="1" thickBot="1" x14ac:dyDescent="0.25">
      <c r="B4" s="39"/>
      <c r="C4" s="40"/>
      <c r="D4" s="128"/>
      <c r="E4" s="128"/>
      <c r="F4" s="50"/>
      <c r="G4" s="50"/>
      <c r="H4" s="50"/>
      <c r="I4" s="50"/>
      <c r="J4" s="129" t="s">
        <v>62</v>
      </c>
      <c r="K4" s="130"/>
      <c r="L4" s="41"/>
      <c r="M4" s="125"/>
      <c r="N4" s="125"/>
      <c r="O4" s="44"/>
      <c r="P4" s="45" t="s">
        <v>44</v>
      </c>
      <c r="Q4" s="10"/>
      <c r="R4" s="21"/>
      <c r="S4" s="38"/>
      <c r="T4" s="38"/>
      <c r="U4" s="38"/>
      <c r="V4" s="38"/>
      <c r="W4" s="38"/>
    </row>
    <row r="5" spans="1:24" ht="4.5" customHeight="1" thickBot="1" x14ac:dyDescent="0.25">
      <c r="A5" s="12"/>
      <c r="B5" s="12"/>
      <c r="C5" s="51"/>
      <c r="D5" s="7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1"/>
      <c r="R5" s="21"/>
      <c r="S5" s="38"/>
      <c r="T5" s="38"/>
      <c r="U5" s="38"/>
      <c r="V5" s="38"/>
      <c r="W5" s="38"/>
    </row>
    <row r="6" spans="1:24" s="14" customFormat="1" ht="29.25" customHeight="1" x14ac:dyDescent="0.2">
      <c r="A6" s="13"/>
      <c r="B6" s="53"/>
      <c r="C6" s="138" t="s">
        <v>5</v>
      </c>
      <c r="D6" s="54" t="s">
        <v>6</v>
      </c>
      <c r="E6" s="55" t="s">
        <v>60</v>
      </c>
      <c r="F6" s="56" t="s">
        <v>59</v>
      </c>
      <c r="G6" s="56" t="e">
        <f>#REF!</f>
        <v>#REF!</v>
      </c>
      <c r="H6" s="56" t="e">
        <f>#REF!</f>
        <v>#REF!</v>
      </c>
      <c r="I6" s="56" t="e">
        <f>#REF!</f>
        <v>#REF!</v>
      </c>
      <c r="J6" s="54" t="s">
        <v>46</v>
      </c>
      <c r="K6" s="54" t="s">
        <v>7</v>
      </c>
      <c r="L6" s="140" t="s">
        <v>61</v>
      </c>
      <c r="M6" s="140"/>
      <c r="N6" s="140"/>
      <c r="O6" s="57" t="s">
        <v>8</v>
      </c>
      <c r="P6" s="126" t="s">
        <v>9</v>
      </c>
      <c r="R6" s="22" t="s">
        <v>10</v>
      </c>
      <c r="S6" s="23" t="s">
        <v>11</v>
      </c>
      <c r="T6" s="24" t="s">
        <v>12</v>
      </c>
      <c r="U6" s="25" t="s">
        <v>13</v>
      </c>
      <c r="V6" s="26" t="s">
        <v>8</v>
      </c>
      <c r="W6" s="123" t="s">
        <v>14</v>
      </c>
      <c r="X6" s="33" t="s">
        <v>15</v>
      </c>
    </row>
    <row r="7" spans="1:24" s="14" customFormat="1" ht="29.25" customHeight="1" thickBot="1" x14ac:dyDescent="0.25">
      <c r="A7" s="13"/>
      <c r="B7" s="58"/>
      <c r="C7" s="139"/>
      <c r="D7" s="60" t="s">
        <v>16</v>
      </c>
      <c r="E7" s="61" t="s">
        <v>63</v>
      </c>
      <c r="F7" s="62" t="s">
        <v>64</v>
      </c>
      <c r="G7" s="62" t="e">
        <f>#REF!</f>
        <v>#REF!</v>
      </c>
      <c r="H7" s="62" t="e">
        <f>#REF!</f>
        <v>#REF!</v>
      </c>
      <c r="I7" s="62" t="e">
        <f>#REF!</f>
        <v>#REF!</v>
      </c>
      <c r="J7" s="60" t="s">
        <v>17</v>
      </c>
      <c r="K7" s="60" t="s">
        <v>18</v>
      </c>
      <c r="L7" s="60" t="s">
        <v>19</v>
      </c>
      <c r="M7" s="60" t="s">
        <v>20</v>
      </c>
      <c r="N7" s="60" t="s">
        <v>21</v>
      </c>
      <c r="O7" s="63" t="s">
        <v>22</v>
      </c>
      <c r="P7" s="127"/>
      <c r="R7" s="22" t="s">
        <v>23</v>
      </c>
      <c r="S7" s="22" t="s">
        <v>24</v>
      </c>
      <c r="T7" s="27" t="s">
        <v>25</v>
      </c>
      <c r="U7" s="22" t="s">
        <v>26</v>
      </c>
      <c r="V7" s="27" t="s">
        <v>27</v>
      </c>
      <c r="W7" s="124"/>
      <c r="X7" s="34"/>
    </row>
    <row r="8" spans="1:24" s="9" customFormat="1" ht="29.25" customHeight="1" x14ac:dyDescent="0.2">
      <c r="A8" s="15"/>
      <c r="B8" s="131" t="s">
        <v>56</v>
      </c>
      <c r="C8" s="132"/>
      <c r="D8" s="66">
        <v>136013</v>
      </c>
      <c r="E8" s="67">
        <v>27000</v>
      </c>
      <c r="F8" s="67">
        <v>104607</v>
      </c>
      <c r="G8" s="67" t="e">
        <v>#REF!</v>
      </c>
      <c r="H8" s="67" t="e">
        <v>#REF!</v>
      </c>
      <c r="I8" s="67" t="e">
        <v>#REF!</v>
      </c>
      <c r="J8" s="68">
        <v>131607</v>
      </c>
      <c r="K8" s="66">
        <v>4406</v>
      </c>
      <c r="L8" s="66">
        <v>0</v>
      </c>
      <c r="M8" s="66">
        <v>15</v>
      </c>
      <c r="N8" s="66">
        <v>0</v>
      </c>
      <c r="O8" s="69">
        <v>1</v>
      </c>
      <c r="P8" s="70">
        <v>0</v>
      </c>
      <c r="Q8" s="47"/>
      <c r="R8" s="28" t="str">
        <f t="shared" ref="R8:R29" si="0">IF(D8-J8-K8=0,"OK","FALSE")</f>
        <v>OK</v>
      </c>
      <c r="S8" s="29" t="str">
        <f t="shared" ref="S8:S29" si="1">IF(D8+L8+M8+N8=X8,"OK","FALSE")</f>
        <v>FALSE</v>
      </c>
      <c r="T8" s="30" t="e">
        <f t="shared" ref="T8:T29" si="2">IF(E8+F8+G8+H8+I8=J8,"OK","FALSE")</f>
        <v>#REF!</v>
      </c>
      <c r="U8" s="29" t="str">
        <f t="shared" ref="U8:U29" si="3">IF(J8&lt;=D8,"OK","FALSE")</f>
        <v>OK</v>
      </c>
      <c r="V8" s="31" t="str">
        <f t="shared" ref="V8:V29" si="4">IF(O8=W8,"OK","FALSE")</f>
        <v>OK</v>
      </c>
      <c r="W8" s="32">
        <f t="shared" ref="W8:W19" si="5">ROUNDDOWN((J8+K8+L8+M8+N8)/X8,2)</f>
        <v>1</v>
      </c>
      <c r="X8" s="17">
        <v>135175</v>
      </c>
    </row>
    <row r="9" spans="1:24" s="9" customFormat="1" ht="29.25" customHeight="1" x14ac:dyDescent="0.2">
      <c r="A9" s="15"/>
      <c r="B9" s="133" t="s">
        <v>57</v>
      </c>
      <c r="C9" s="134"/>
      <c r="D9" s="66">
        <v>38859</v>
      </c>
      <c r="E9" s="67">
        <v>7247</v>
      </c>
      <c r="F9" s="67">
        <v>30528</v>
      </c>
      <c r="G9" s="67" t="e">
        <v>#REF!</v>
      </c>
      <c r="H9" s="67" t="e">
        <v>#REF!</v>
      </c>
      <c r="I9" s="67" t="e">
        <v>#REF!</v>
      </c>
      <c r="J9" s="68">
        <v>37775</v>
      </c>
      <c r="K9" s="66">
        <v>1084</v>
      </c>
      <c r="L9" s="66">
        <v>2</v>
      </c>
      <c r="M9" s="66">
        <v>1</v>
      </c>
      <c r="N9" s="66">
        <v>0</v>
      </c>
      <c r="O9" s="72">
        <v>1</v>
      </c>
      <c r="P9" s="70">
        <v>0</v>
      </c>
      <c r="Q9" s="47"/>
      <c r="R9" s="28"/>
      <c r="S9" s="29"/>
      <c r="T9" s="30"/>
      <c r="U9" s="29"/>
      <c r="V9" s="31"/>
      <c r="W9" s="32"/>
      <c r="X9" s="17"/>
    </row>
    <row r="10" spans="1:24" s="9" customFormat="1" ht="29.25" customHeight="1" x14ac:dyDescent="0.2">
      <c r="A10" s="15"/>
      <c r="B10" s="135" t="s">
        <v>58</v>
      </c>
      <c r="C10" s="136"/>
      <c r="D10" s="66">
        <v>174872</v>
      </c>
      <c r="E10" s="67">
        <v>34247</v>
      </c>
      <c r="F10" s="67">
        <v>135135</v>
      </c>
      <c r="G10" s="67" t="e">
        <v>#REF!</v>
      </c>
      <c r="H10" s="67" t="e">
        <v>#REF!</v>
      </c>
      <c r="I10" s="67" t="e">
        <v>#REF!</v>
      </c>
      <c r="J10" s="68">
        <v>169382</v>
      </c>
      <c r="K10" s="66">
        <v>5490</v>
      </c>
      <c r="L10" s="66">
        <v>2</v>
      </c>
      <c r="M10" s="66">
        <v>16</v>
      </c>
      <c r="N10" s="66">
        <v>0</v>
      </c>
      <c r="O10" s="72">
        <v>1</v>
      </c>
      <c r="P10" s="70">
        <v>0</v>
      </c>
      <c r="Q10" s="47"/>
      <c r="R10" s="28"/>
      <c r="S10" s="29"/>
      <c r="T10" s="30"/>
      <c r="U10" s="29"/>
      <c r="V10" s="31"/>
      <c r="W10" s="32"/>
      <c r="X10" s="17"/>
    </row>
    <row r="11" spans="1:24" s="9" customFormat="1" ht="29.25" customHeight="1" x14ac:dyDescent="0.2">
      <c r="A11" s="15"/>
      <c r="B11" s="64"/>
      <c r="C11" s="65" t="s">
        <v>28</v>
      </c>
      <c r="D11" s="71">
        <v>76298</v>
      </c>
      <c r="E11" s="67">
        <v>13403</v>
      </c>
      <c r="F11" s="67">
        <v>60641</v>
      </c>
      <c r="G11" s="67" t="e">
        <v>#REF!</v>
      </c>
      <c r="H11" s="67" t="e">
        <v>#REF!</v>
      </c>
      <c r="I11" s="67" t="e">
        <v>#REF!</v>
      </c>
      <c r="J11" s="68">
        <v>74044</v>
      </c>
      <c r="K11" s="71">
        <v>2254</v>
      </c>
      <c r="L11" s="71">
        <v>0</v>
      </c>
      <c r="M11" s="71">
        <v>0</v>
      </c>
      <c r="N11" s="71">
        <v>0</v>
      </c>
      <c r="O11" s="72">
        <v>1</v>
      </c>
      <c r="P11" s="70" t="s">
        <v>65</v>
      </c>
      <c r="Q11" s="47"/>
      <c r="R11" s="28" t="str">
        <f t="shared" si="0"/>
        <v>OK</v>
      </c>
      <c r="S11" s="29" t="str">
        <f t="shared" si="1"/>
        <v>FALSE</v>
      </c>
      <c r="T11" s="30" t="e">
        <f t="shared" si="2"/>
        <v>#REF!</v>
      </c>
      <c r="U11" s="29" t="str">
        <f t="shared" si="3"/>
        <v>OK</v>
      </c>
      <c r="V11" s="31" t="str">
        <f t="shared" si="4"/>
        <v>FALSE</v>
      </c>
      <c r="W11" s="32">
        <f t="shared" si="5"/>
        <v>0.96</v>
      </c>
      <c r="X11" s="17">
        <v>78870</v>
      </c>
    </row>
    <row r="12" spans="1:24" s="9" customFormat="1" ht="29.25" customHeight="1" x14ac:dyDescent="0.2">
      <c r="A12" s="15"/>
      <c r="B12" s="64"/>
      <c r="C12" s="65" t="s">
        <v>29</v>
      </c>
      <c r="D12" s="71">
        <v>17638</v>
      </c>
      <c r="E12" s="67">
        <v>3139</v>
      </c>
      <c r="F12" s="67">
        <v>14083</v>
      </c>
      <c r="G12" s="67" t="e">
        <v>#REF!</v>
      </c>
      <c r="H12" s="67" t="e">
        <v>#REF!</v>
      </c>
      <c r="I12" s="67" t="e">
        <v>#REF!</v>
      </c>
      <c r="J12" s="68">
        <v>17222</v>
      </c>
      <c r="K12" s="71">
        <v>416</v>
      </c>
      <c r="L12" s="71">
        <v>0</v>
      </c>
      <c r="M12" s="71">
        <v>0</v>
      </c>
      <c r="N12" s="71">
        <v>0</v>
      </c>
      <c r="O12" s="72">
        <v>1</v>
      </c>
      <c r="P12" s="70">
        <v>0</v>
      </c>
      <c r="Q12" s="47"/>
      <c r="R12" s="28" t="str">
        <f t="shared" si="0"/>
        <v>OK</v>
      </c>
      <c r="S12" s="29" t="str">
        <f t="shared" si="1"/>
        <v>FALSE</v>
      </c>
      <c r="T12" s="30" t="e">
        <f t="shared" si="2"/>
        <v>#REF!</v>
      </c>
      <c r="U12" s="29" t="str">
        <f t="shared" si="3"/>
        <v>OK</v>
      </c>
      <c r="V12" s="31" t="str">
        <f t="shared" si="4"/>
        <v>FALSE</v>
      </c>
      <c r="W12" s="32">
        <f t="shared" si="5"/>
        <v>0.81</v>
      </c>
      <c r="X12" s="16">
        <v>21719</v>
      </c>
    </row>
    <row r="13" spans="1:24" s="9" customFormat="1" ht="29.25" customHeight="1" x14ac:dyDescent="0.2">
      <c r="A13" s="15"/>
      <c r="B13" s="73"/>
      <c r="C13" s="74" t="s">
        <v>30</v>
      </c>
      <c r="D13" s="71">
        <v>20508</v>
      </c>
      <c r="E13" s="67">
        <v>2930</v>
      </c>
      <c r="F13" s="67">
        <v>17188</v>
      </c>
      <c r="G13" s="67" t="e">
        <v>#REF!</v>
      </c>
      <c r="H13" s="67" t="e">
        <v>#REF!</v>
      </c>
      <c r="I13" s="67" t="e">
        <v>#REF!</v>
      </c>
      <c r="J13" s="68">
        <v>20118</v>
      </c>
      <c r="K13" s="71">
        <v>390</v>
      </c>
      <c r="L13" s="71">
        <v>0</v>
      </c>
      <c r="M13" s="71">
        <v>0</v>
      </c>
      <c r="N13" s="71">
        <v>0</v>
      </c>
      <c r="O13" s="72">
        <v>1</v>
      </c>
      <c r="P13" s="76">
        <v>0</v>
      </c>
      <c r="Q13" s="47"/>
      <c r="R13" s="28" t="str">
        <f t="shared" si="0"/>
        <v>OK</v>
      </c>
      <c r="S13" s="29" t="str">
        <f t="shared" si="1"/>
        <v>FALSE</v>
      </c>
      <c r="T13" s="30" t="e">
        <f t="shared" si="2"/>
        <v>#REF!</v>
      </c>
      <c r="U13" s="29" t="str">
        <f t="shared" si="3"/>
        <v>OK</v>
      </c>
      <c r="V13" s="31" t="str">
        <f t="shared" si="4"/>
        <v>FALSE</v>
      </c>
      <c r="W13" s="32">
        <f t="shared" si="5"/>
        <v>0.81</v>
      </c>
      <c r="X13" s="16">
        <v>25105</v>
      </c>
    </row>
    <row r="14" spans="1:24" s="9" customFormat="1" ht="29.25" customHeight="1" x14ac:dyDescent="0.2">
      <c r="A14" s="15"/>
      <c r="B14" s="64"/>
      <c r="C14" s="65" t="s">
        <v>31</v>
      </c>
      <c r="D14" s="71">
        <v>14681</v>
      </c>
      <c r="E14" s="67">
        <v>3362</v>
      </c>
      <c r="F14" s="67">
        <v>10963</v>
      </c>
      <c r="G14" s="67" t="e">
        <v>#REF!</v>
      </c>
      <c r="H14" s="67" t="e">
        <v>#REF!</v>
      </c>
      <c r="I14" s="67" t="e">
        <v>#REF!</v>
      </c>
      <c r="J14" s="68">
        <v>14325</v>
      </c>
      <c r="K14" s="71">
        <v>356</v>
      </c>
      <c r="L14" s="71">
        <v>0</v>
      </c>
      <c r="M14" s="71">
        <v>0</v>
      </c>
      <c r="N14" s="71">
        <v>0</v>
      </c>
      <c r="O14" s="72">
        <v>1</v>
      </c>
      <c r="P14" s="70">
        <v>0</v>
      </c>
      <c r="Q14" s="47"/>
      <c r="R14" s="28" t="str">
        <f t="shared" si="0"/>
        <v>OK</v>
      </c>
      <c r="S14" s="29" t="str">
        <f t="shared" si="1"/>
        <v>FALSE</v>
      </c>
      <c r="T14" s="30" t="e">
        <f t="shared" si="2"/>
        <v>#REF!</v>
      </c>
      <c r="U14" s="29" t="str">
        <f t="shared" si="3"/>
        <v>OK</v>
      </c>
      <c r="V14" s="31" t="str">
        <f t="shared" si="4"/>
        <v>FALSE</v>
      </c>
      <c r="W14" s="32">
        <f t="shared" si="5"/>
        <v>0.96</v>
      </c>
      <c r="X14" s="17">
        <v>15223</v>
      </c>
    </row>
    <row r="15" spans="1:24" s="9" customFormat="1" ht="29.25" customHeight="1" x14ac:dyDescent="0.2">
      <c r="A15" s="15"/>
      <c r="B15" s="64"/>
      <c r="C15" s="65" t="s">
        <v>32</v>
      </c>
      <c r="D15" s="71">
        <v>18544</v>
      </c>
      <c r="E15" s="67">
        <v>3620</v>
      </c>
      <c r="F15" s="67">
        <v>14464</v>
      </c>
      <c r="G15" s="67" t="e">
        <v>#REF!</v>
      </c>
      <c r="H15" s="67" t="e">
        <v>#REF!</v>
      </c>
      <c r="I15" s="67" t="e">
        <v>#REF!</v>
      </c>
      <c r="J15" s="68">
        <v>18084</v>
      </c>
      <c r="K15" s="71">
        <v>460</v>
      </c>
      <c r="L15" s="71">
        <v>0</v>
      </c>
      <c r="M15" s="71">
        <v>0</v>
      </c>
      <c r="N15" s="71">
        <v>0</v>
      </c>
      <c r="O15" s="72">
        <v>1</v>
      </c>
      <c r="P15" s="70">
        <v>0</v>
      </c>
      <c r="Q15" s="47"/>
      <c r="R15" s="28" t="str">
        <f t="shared" si="0"/>
        <v>OK</v>
      </c>
      <c r="S15" s="29" t="str">
        <f t="shared" si="1"/>
        <v>FALSE</v>
      </c>
      <c r="T15" s="30" t="e">
        <f t="shared" si="2"/>
        <v>#REF!</v>
      </c>
      <c r="U15" s="29" t="str">
        <f t="shared" si="3"/>
        <v>OK</v>
      </c>
      <c r="V15" s="31" t="str">
        <f t="shared" si="4"/>
        <v>FALSE</v>
      </c>
      <c r="W15" s="32">
        <f t="shared" si="5"/>
        <v>1.07</v>
      </c>
      <c r="X15" s="17">
        <v>17329</v>
      </c>
    </row>
    <row r="16" spans="1:24" s="9" customFormat="1" ht="29.25" customHeight="1" x14ac:dyDescent="0.2">
      <c r="A16" s="15"/>
      <c r="B16" s="73"/>
      <c r="C16" s="74" t="s">
        <v>33</v>
      </c>
      <c r="D16" s="71">
        <v>23759</v>
      </c>
      <c r="E16" s="67">
        <v>3418</v>
      </c>
      <c r="F16" s="67">
        <v>19753</v>
      </c>
      <c r="G16" s="67" t="e">
        <v>#REF!</v>
      </c>
      <c r="H16" s="67" t="e">
        <v>#REF!</v>
      </c>
      <c r="I16" s="67" t="e">
        <v>#REF!</v>
      </c>
      <c r="J16" s="68">
        <v>23171</v>
      </c>
      <c r="K16" s="71">
        <v>588</v>
      </c>
      <c r="L16" s="71">
        <v>0</v>
      </c>
      <c r="M16" s="71">
        <v>2</v>
      </c>
      <c r="N16" s="71">
        <v>0</v>
      </c>
      <c r="O16" s="72">
        <v>1</v>
      </c>
      <c r="P16" s="76">
        <v>0</v>
      </c>
      <c r="Q16" s="47"/>
      <c r="R16" s="28" t="str">
        <f t="shared" si="0"/>
        <v>OK</v>
      </c>
      <c r="S16" s="29" t="str">
        <f t="shared" si="1"/>
        <v>FALSE</v>
      </c>
      <c r="T16" s="30" t="e">
        <f t="shared" si="2"/>
        <v>#REF!</v>
      </c>
      <c r="U16" s="29" t="str">
        <f t="shared" si="3"/>
        <v>OK</v>
      </c>
      <c r="V16" s="31" t="str">
        <f t="shared" si="4"/>
        <v>FALSE</v>
      </c>
      <c r="W16" s="32">
        <f t="shared" si="5"/>
        <v>1.1200000000000001</v>
      </c>
      <c r="X16" s="17">
        <v>21207</v>
      </c>
    </row>
    <row r="17" spans="1:24" s="9" customFormat="1" ht="29.25" customHeight="1" x14ac:dyDescent="0.2">
      <c r="A17" s="15"/>
      <c r="B17" s="73"/>
      <c r="C17" s="74" t="s">
        <v>49</v>
      </c>
      <c r="D17" s="71">
        <v>14553</v>
      </c>
      <c r="E17" s="67">
        <v>2121</v>
      </c>
      <c r="F17" s="67">
        <v>12079</v>
      </c>
      <c r="G17" s="67" t="e">
        <v>#REF!</v>
      </c>
      <c r="H17" s="67" t="e">
        <v>#REF!</v>
      </c>
      <c r="I17" s="67" t="e">
        <v>#REF!</v>
      </c>
      <c r="J17" s="68">
        <v>14200</v>
      </c>
      <c r="K17" s="71">
        <v>353</v>
      </c>
      <c r="L17" s="71">
        <v>0</v>
      </c>
      <c r="M17" s="71">
        <v>0</v>
      </c>
      <c r="N17" s="71">
        <v>0</v>
      </c>
      <c r="O17" s="72">
        <v>1</v>
      </c>
      <c r="P17" s="76">
        <v>0</v>
      </c>
      <c r="Q17" s="47"/>
      <c r="R17" s="28" t="str">
        <f>IF(D17-J17-K17=0,"OK","FALSE")</f>
        <v>OK</v>
      </c>
      <c r="S17" s="29" t="str">
        <f>IF(D17+L17+M17+N17=X17,"OK","FALSE")</f>
        <v>FALSE</v>
      </c>
      <c r="T17" s="30" t="e">
        <f>IF(E17+F17+G17+H17+I17=J17,"OK","FALSE")</f>
        <v>#REF!</v>
      </c>
      <c r="U17" s="29" t="str">
        <f>IF(J17&lt;=D17,"OK","FALSE")</f>
        <v>OK</v>
      </c>
      <c r="V17" s="31" t="str">
        <f>IF(O17=W17,"OK","FALSE")</f>
        <v>FALSE</v>
      </c>
      <c r="W17" s="32">
        <f>ROUNDDOWN((J17+K17+L17+M17+N17)/X17,2)</f>
        <v>0.68</v>
      </c>
      <c r="X17" s="17">
        <v>21207</v>
      </c>
    </row>
    <row r="18" spans="1:24" s="9" customFormat="1" ht="29.25" customHeight="1" x14ac:dyDescent="0.2">
      <c r="A18" s="15"/>
      <c r="B18" s="73"/>
      <c r="C18" s="74" t="s">
        <v>47</v>
      </c>
      <c r="D18" s="71">
        <v>26022</v>
      </c>
      <c r="E18" s="67">
        <v>3607</v>
      </c>
      <c r="F18" s="67">
        <v>21782</v>
      </c>
      <c r="G18" s="67" t="e">
        <v>#REF!</v>
      </c>
      <c r="H18" s="67" t="e">
        <v>#REF!</v>
      </c>
      <c r="I18" s="67" t="e">
        <v>#REF!</v>
      </c>
      <c r="J18" s="68">
        <v>25389</v>
      </c>
      <c r="K18" s="71">
        <v>633</v>
      </c>
      <c r="L18" s="71">
        <v>0</v>
      </c>
      <c r="M18" s="71">
        <v>0</v>
      </c>
      <c r="N18" s="71">
        <v>0</v>
      </c>
      <c r="O18" s="72">
        <v>1</v>
      </c>
      <c r="P18" s="76">
        <v>0</v>
      </c>
      <c r="Q18" s="47"/>
      <c r="R18" s="28" t="str">
        <f>IF(D18-J18-K18=0,"OK","FALSE")</f>
        <v>OK</v>
      </c>
      <c r="S18" s="29" t="str">
        <f>IF(D18+L18+M18+N18=X18,"OK","FALSE")</f>
        <v>FALSE</v>
      </c>
      <c r="T18" s="30" t="e">
        <f>IF(E18+F18+G18+H18+I18=J18,"OK","FALSE")</f>
        <v>#REF!</v>
      </c>
      <c r="U18" s="29" t="str">
        <f>IF(J18&lt;=D18,"OK","FALSE")</f>
        <v>OK</v>
      </c>
      <c r="V18" s="31" t="str">
        <f>IF(O18=W18,"OK","FALSE")</f>
        <v>FALSE</v>
      </c>
      <c r="W18" s="32">
        <f>ROUNDDOWN((J18+K18+L18+M18+N18)/X18,2)</f>
        <v>1.22</v>
      </c>
      <c r="X18" s="17">
        <v>21207</v>
      </c>
    </row>
    <row r="19" spans="1:24" s="9" customFormat="1" ht="29.25" customHeight="1" thickBot="1" x14ac:dyDescent="0.25">
      <c r="A19" s="15"/>
      <c r="B19" s="77"/>
      <c r="C19" s="78" t="s">
        <v>48</v>
      </c>
      <c r="D19" s="79">
        <v>41396</v>
      </c>
      <c r="E19" s="67">
        <v>7717</v>
      </c>
      <c r="F19" s="67">
        <v>32515</v>
      </c>
      <c r="G19" s="67" t="e">
        <v>#REF!</v>
      </c>
      <c r="H19" s="67" t="e">
        <v>#REF!</v>
      </c>
      <c r="I19" s="67" t="e">
        <v>#REF!</v>
      </c>
      <c r="J19" s="80">
        <v>40232</v>
      </c>
      <c r="K19" s="79">
        <v>1164</v>
      </c>
      <c r="L19" s="79">
        <v>0</v>
      </c>
      <c r="M19" s="79">
        <v>2</v>
      </c>
      <c r="N19" s="79">
        <v>0</v>
      </c>
      <c r="O19" s="81">
        <v>1</v>
      </c>
      <c r="P19" s="82">
        <v>0</v>
      </c>
      <c r="Q19" s="47"/>
      <c r="R19" s="28" t="str">
        <f t="shared" si="0"/>
        <v>OK</v>
      </c>
      <c r="S19" s="29" t="str">
        <f t="shared" si="1"/>
        <v>FALSE</v>
      </c>
      <c r="T19" s="30" t="e">
        <f t="shared" si="2"/>
        <v>#REF!</v>
      </c>
      <c r="U19" s="29" t="str">
        <f t="shared" si="3"/>
        <v>OK</v>
      </c>
      <c r="V19" s="31" t="str">
        <f t="shared" si="4"/>
        <v>FALSE</v>
      </c>
      <c r="W19" s="32">
        <f t="shared" si="5"/>
        <v>2.4300000000000002</v>
      </c>
      <c r="X19" s="17">
        <v>16981</v>
      </c>
    </row>
    <row r="20" spans="1:24" s="9" customFormat="1" ht="29.25" customHeight="1" thickBot="1" x14ac:dyDescent="0.25">
      <c r="A20" s="15"/>
      <c r="B20" s="83"/>
      <c r="C20" s="84" t="s">
        <v>34</v>
      </c>
      <c r="D20" s="85">
        <v>428271</v>
      </c>
      <c r="E20" s="86">
        <v>77564</v>
      </c>
      <c r="F20" s="86">
        <v>338603</v>
      </c>
      <c r="G20" s="86" t="e">
        <v>#REF!</v>
      </c>
      <c r="H20" s="86" t="e">
        <v>#REF!</v>
      </c>
      <c r="I20" s="86" t="e">
        <v>#REF!</v>
      </c>
      <c r="J20" s="87">
        <v>416167</v>
      </c>
      <c r="K20" s="88">
        <v>12104</v>
      </c>
      <c r="L20" s="88">
        <v>2</v>
      </c>
      <c r="M20" s="88">
        <v>20</v>
      </c>
      <c r="N20" s="88">
        <v>0</v>
      </c>
      <c r="O20" s="89">
        <v>1</v>
      </c>
      <c r="P20" s="90" t="s">
        <v>65</v>
      </c>
      <c r="Q20" s="47"/>
      <c r="R20" s="28" t="str">
        <f t="shared" si="0"/>
        <v>OK</v>
      </c>
      <c r="S20" s="29" t="str">
        <f t="shared" si="1"/>
        <v>FALSE</v>
      </c>
      <c r="T20" s="30" t="e">
        <f t="shared" si="2"/>
        <v>#REF!</v>
      </c>
      <c r="U20" s="29" t="str">
        <f t="shared" si="3"/>
        <v>OK</v>
      </c>
      <c r="V20" s="31" t="str">
        <f t="shared" si="4"/>
        <v>FALSE</v>
      </c>
      <c r="W20" s="32" t="str">
        <f>IF(AND(X20=J20+K20+L20+M20+N20,X20&gt;0),1,"-")</f>
        <v>-</v>
      </c>
      <c r="X20" s="35">
        <f>SUM(X8:X19)</f>
        <v>374023</v>
      </c>
    </row>
    <row r="21" spans="1:24" s="9" customFormat="1" ht="29.25" customHeight="1" x14ac:dyDescent="0.2">
      <c r="A21" s="15"/>
      <c r="B21" s="91"/>
      <c r="C21" s="92" t="s">
        <v>35</v>
      </c>
      <c r="D21" s="93">
        <v>1553</v>
      </c>
      <c r="E21" s="94">
        <v>279</v>
      </c>
      <c r="F21" s="94">
        <v>1226</v>
      </c>
      <c r="G21" s="94" t="e">
        <v>#REF!</v>
      </c>
      <c r="H21" s="94" t="e">
        <v>#REF!</v>
      </c>
      <c r="I21" s="94" t="e">
        <v>#REF!</v>
      </c>
      <c r="J21" s="95">
        <v>1505</v>
      </c>
      <c r="K21" s="93">
        <v>48</v>
      </c>
      <c r="L21" s="93">
        <v>0</v>
      </c>
      <c r="M21" s="93">
        <v>0</v>
      </c>
      <c r="N21" s="93">
        <v>0</v>
      </c>
      <c r="O21" s="69">
        <v>1</v>
      </c>
      <c r="P21" s="76">
        <v>0</v>
      </c>
      <c r="Q21" s="47"/>
      <c r="R21" s="28" t="str">
        <f t="shared" si="0"/>
        <v>OK</v>
      </c>
      <c r="S21" s="29" t="str">
        <f t="shared" si="1"/>
        <v>FALSE</v>
      </c>
      <c r="T21" s="30" t="e">
        <f t="shared" si="2"/>
        <v>#REF!</v>
      </c>
      <c r="U21" s="29" t="str">
        <f t="shared" si="3"/>
        <v>OK</v>
      </c>
      <c r="V21" s="31" t="str">
        <f t="shared" si="4"/>
        <v>FALSE</v>
      </c>
      <c r="W21" s="32">
        <f>ROUNDDOWN((J21+K21+L21+M21+N21)/X21,2)</f>
        <v>1.27</v>
      </c>
      <c r="X21" s="17">
        <v>1218</v>
      </c>
    </row>
    <row r="22" spans="1:24" s="9" customFormat="1" ht="29.25" customHeight="1" x14ac:dyDescent="0.2">
      <c r="A22" s="15"/>
      <c r="B22" s="96"/>
      <c r="C22" s="74" t="s">
        <v>36</v>
      </c>
      <c r="D22" s="71">
        <v>9048</v>
      </c>
      <c r="E22" s="75">
        <v>2218</v>
      </c>
      <c r="F22" s="97">
        <v>6609</v>
      </c>
      <c r="G22" s="97" t="e">
        <v>#REF!</v>
      </c>
      <c r="H22" s="97" t="e">
        <v>#REF!</v>
      </c>
      <c r="I22" s="97" t="e">
        <v>#REF!</v>
      </c>
      <c r="J22" s="75">
        <v>8827</v>
      </c>
      <c r="K22" s="71">
        <v>221</v>
      </c>
      <c r="L22" s="71">
        <v>0</v>
      </c>
      <c r="M22" s="71">
        <v>0</v>
      </c>
      <c r="N22" s="71">
        <v>0</v>
      </c>
      <c r="O22" s="72">
        <v>1</v>
      </c>
      <c r="P22" s="76">
        <v>0</v>
      </c>
      <c r="Q22" s="47"/>
      <c r="R22" s="28" t="str">
        <f t="shared" si="0"/>
        <v>OK</v>
      </c>
      <c r="S22" s="29" t="str">
        <f t="shared" si="1"/>
        <v>FALSE</v>
      </c>
      <c r="T22" s="30" t="e">
        <f t="shared" si="2"/>
        <v>#REF!</v>
      </c>
      <c r="U22" s="29" t="str">
        <f t="shared" si="3"/>
        <v>OK</v>
      </c>
      <c r="V22" s="31" t="str">
        <f t="shared" si="4"/>
        <v>FALSE</v>
      </c>
      <c r="W22" s="32">
        <f>ROUNDDOWN((J22+K22+L22+M22+N22)/X22,2)</f>
        <v>0.83</v>
      </c>
      <c r="X22" s="17">
        <v>10900</v>
      </c>
    </row>
    <row r="23" spans="1:24" s="9" customFormat="1" ht="29.25" customHeight="1" x14ac:dyDescent="0.2">
      <c r="A23" s="15"/>
      <c r="B23" s="96"/>
      <c r="C23" s="74" t="s">
        <v>37</v>
      </c>
      <c r="D23" s="71">
        <v>10778</v>
      </c>
      <c r="E23" s="67">
        <v>2110</v>
      </c>
      <c r="F23" s="67">
        <v>8399</v>
      </c>
      <c r="G23" s="67" t="e">
        <v>#REF!</v>
      </c>
      <c r="H23" s="67" t="e">
        <v>#REF!</v>
      </c>
      <c r="I23" s="67" t="e">
        <v>#REF!</v>
      </c>
      <c r="J23" s="75">
        <v>10509</v>
      </c>
      <c r="K23" s="71">
        <v>269</v>
      </c>
      <c r="L23" s="71">
        <v>0</v>
      </c>
      <c r="M23" s="71">
        <v>0</v>
      </c>
      <c r="N23" s="71">
        <v>0</v>
      </c>
      <c r="O23" s="72">
        <v>1</v>
      </c>
      <c r="P23" s="76">
        <v>0</v>
      </c>
      <c r="Q23" s="47"/>
      <c r="R23" s="28" t="str">
        <f t="shared" si="0"/>
        <v>OK</v>
      </c>
      <c r="S23" s="29" t="str">
        <f t="shared" si="1"/>
        <v>FALSE</v>
      </c>
      <c r="T23" s="30" t="e">
        <f t="shared" si="2"/>
        <v>#REF!</v>
      </c>
      <c r="U23" s="29" t="str">
        <f t="shared" si="3"/>
        <v>OK</v>
      </c>
      <c r="V23" s="31" t="str">
        <f t="shared" si="4"/>
        <v>FALSE</v>
      </c>
      <c r="W23" s="32">
        <f>ROUNDDOWN((J23+K23+L23+M23+N23)/X23,2)</f>
        <v>0.8</v>
      </c>
      <c r="X23" s="17">
        <v>13440</v>
      </c>
    </row>
    <row r="24" spans="1:24" s="9" customFormat="1" ht="29.25" customHeight="1" thickBot="1" x14ac:dyDescent="0.25">
      <c r="A24" s="15"/>
      <c r="B24" s="98" t="s">
        <v>38</v>
      </c>
      <c r="C24" s="99"/>
      <c r="D24" s="100">
        <v>21379</v>
      </c>
      <c r="E24" s="101">
        <v>4607</v>
      </c>
      <c r="F24" s="101">
        <v>16234</v>
      </c>
      <c r="G24" s="101" t="e">
        <v>#REF!</v>
      </c>
      <c r="H24" s="101" t="e">
        <v>#REF!</v>
      </c>
      <c r="I24" s="101" t="e">
        <v>#REF!</v>
      </c>
      <c r="J24" s="102">
        <v>20841</v>
      </c>
      <c r="K24" s="103">
        <v>538</v>
      </c>
      <c r="L24" s="103">
        <v>0</v>
      </c>
      <c r="M24" s="103">
        <v>0</v>
      </c>
      <c r="N24" s="103">
        <v>0</v>
      </c>
      <c r="O24" s="104">
        <v>1</v>
      </c>
      <c r="P24" s="105">
        <v>0</v>
      </c>
      <c r="Q24" s="47"/>
      <c r="R24" s="28" t="str">
        <f t="shared" si="0"/>
        <v>OK</v>
      </c>
      <c r="S24" s="29" t="str">
        <f t="shared" si="1"/>
        <v>FALSE</v>
      </c>
      <c r="T24" s="30" t="e">
        <f t="shared" si="2"/>
        <v>#REF!</v>
      </c>
      <c r="U24" s="29" t="str">
        <f t="shared" si="3"/>
        <v>OK</v>
      </c>
      <c r="V24" s="31" t="str">
        <f t="shared" si="4"/>
        <v>FALSE</v>
      </c>
      <c r="W24" s="32" t="str">
        <f>IF(AND(X24=J24+K24+L24+M24+N24,X24&gt;0),1,"-")</f>
        <v>-</v>
      </c>
      <c r="X24" s="35">
        <f>SUM(X21:X23)</f>
        <v>25558</v>
      </c>
    </row>
    <row r="25" spans="1:24" s="9" customFormat="1" ht="29.25" customHeight="1" x14ac:dyDescent="0.2">
      <c r="A25" s="15"/>
      <c r="B25" s="96"/>
      <c r="C25" s="74" t="s">
        <v>39</v>
      </c>
      <c r="D25" s="71">
        <v>12399</v>
      </c>
      <c r="E25" s="97">
        <v>1987</v>
      </c>
      <c r="F25" s="97">
        <v>10129</v>
      </c>
      <c r="G25" s="97" t="e">
        <v>#REF!</v>
      </c>
      <c r="H25" s="97" t="e">
        <v>#REF!</v>
      </c>
      <c r="I25" s="97" t="e">
        <v>#REF!</v>
      </c>
      <c r="J25" s="75">
        <v>12116</v>
      </c>
      <c r="K25" s="71">
        <v>283</v>
      </c>
      <c r="L25" s="71">
        <v>0</v>
      </c>
      <c r="M25" s="71">
        <v>0</v>
      </c>
      <c r="N25" s="71">
        <v>0</v>
      </c>
      <c r="O25" s="72">
        <v>1</v>
      </c>
      <c r="P25" s="76">
        <v>0</v>
      </c>
      <c r="Q25" s="47"/>
      <c r="R25" s="28" t="str">
        <f t="shared" si="0"/>
        <v>OK</v>
      </c>
      <c r="S25" s="29" t="str">
        <f t="shared" si="1"/>
        <v>FALSE</v>
      </c>
      <c r="T25" s="30" t="e">
        <f t="shared" si="2"/>
        <v>#REF!</v>
      </c>
      <c r="U25" s="29" t="str">
        <f t="shared" si="3"/>
        <v>OK</v>
      </c>
      <c r="V25" s="31" t="str">
        <f t="shared" si="4"/>
        <v>FALSE</v>
      </c>
      <c r="W25" s="32">
        <f>ROUNDDOWN((J25+K25+L25+M25+N25)/X25,2)</f>
        <v>0.87</v>
      </c>
      <c r="X25" s="17">
        <v>14129</v>
      </c>
    </row>
    <row r="26" spans="1:24" s="9" customFormat="1" ht="29.25" customHeight="1" x14ac:dyDescent="0.2">
      <c r="A26" s="15"/>
      <c r="B26" s="96"/>
      <c r="C26" s="74" t="s">
        <v>40</v>
      </c>
      <c r="D26" s="71">
        <v>6050</v>
      </c>
      <c r="E26" s="97">
        <v>957</v>
      </c>
      <c r="F26" s="97">
        <v>4942</v>
      </c>
      <c r="G26" s="97" t="e">
        <v>#REF!</v>
      </c>
      <c r="H26" s="97" t="e">
        <v>#REF!</v>
      </c>
      <c r="I26" s="97" t="e">
        <v>#REF!</v>
      </c>
      <c r="J26" s="75">
        <v>5899</v>
      </c>
      <c r="K26" s="71">
        <v>151</v>
      </c>
      <c r="L26" s="71">
        <v>1</v>
      </c>
      <c r="M26" s="71">
        <v>0</v>
      </c>
      <c r="N26" s="71">
        <v>0</v>
      </c>
      <c r="O26" s="72">
        <v>1</v>
      </c>
      <c r="P26" s="76">
        <v>0</v>
      </c>
      <c r="Q26" s="47"/>
      <c r="R26" s="28" t="str">
        <f t="shared" si="0"/>
        <v>OK</v>
      </c>
      <c r="S26" s="29" t="str">
        <f t="shared" si="1"/>
        <v>FALSE</v>
      </c>
      <c r="T26" s="30" t="e">
        <f t="shared" si="2"/>
        <v>#REF!</v>
      </c>
      <c r="U26" s="29" t="str">
        <f t="shared" si="3"/>
        <v>OK</v>
      </c>
      <c r="V26" s="31" t="str">
        <f t="shared" si="4"/>
        <v>FALSE</v>
      </c>
      <c r="W26" s="32">
        <f>ROUNDDOWN((J26+K26+L26+M26+N26)/X26,2)</f>
        <v>0.68</v>
      </c>
      <c r="X26" s="17">
        <v>8793</v>
      </c>
    </row>
    <row r="27" spans="1:24" s="9" customFormat="1" ht="29.25" customHeight="1" thickBot="1" x14ac:dyDescent="0.25">
      <c r="A27" s="15"/>
      <c r="B27" s="98" t="s">
        <v>41</v>
      </c>
      <c r="C27" s="99"/>
      <c r="D27" s="100">
        <v>18449</v>
      </c>
      <c r="E27" s="101">
        <v>2944</v>
      </c>
      <c r="F27" s="101">
        <v>15071</v>
      </c>
      <c r="G27" s="101" t="e">
        <v>#REF!</v>
      </c>
      <c r="H27" s="101" t="e">
        <v>#REF!</v>
      </c>
      <c r="I27" s="101" t="e">
        <v>#REF!</v>
      </c>
      <c r="J27" s="102">
        <v>18015</v>
      </c>
      <c r="K27" s="103">
        <v>434</v>
      </c>
      <c r="L27" s="103">
        <v>1</v>
      </c>
      <c r="M27" s="103">
        <v>0</v>
      </c>
      <c r="N27" s="103">
        <v>0</v>
      </c>
      <c r="O27" s="104">
        <v>1</v>
      </c>
      <c r="P27" s="105">
        <v>0</v>
      </c>
      <c r="Q27" s="47"/>
      <c r="R27" s="28" t="str">
        <f t="shared" si="0"/>
        <v>OK</v>
      </c>
      <c r="S27" s="29" t="str">
        <f t="shared" si="1"/>
        <v>FALSE</v>
      </c>
      <c r="T27" s="30" t="e">
        <f t="shared" si="2"/>
        <v>#REF!</v>
      </c>
      <c r="U27" s="29" t="str">
        <f t="shared" si="3"/>
        <v>OK</v>
      </c>
      <c r="V27" s="31" t="str">
        <f t="shared" si="4"/>
        <v>FALSE</v>
      </c>
      <c r="W27" s="32" t="str">
        <f>IF(AND(X27=J27+K27+L27+M27+N27,X27&gt;0),1,"-")</f>
        <v>-</v>
      </c>
      <c r="X27" s="35">
        <f>SUM(X25:X26)</f>
        <v>22922</v>
      </c>
    </row>
    <row r="28" spans="1:24" s="9" customFormat="1" ht="29.25" customHeight="1" thickBot="1" x14ac:dyDescent="0.25">
      <c r="A28" s="15"/>
      <c r="B28" s="106"/>
      <c r="C28" s="84" t="s">
        <v>42</v>
      </c>
      <c r="D28" s="85">
        <v>39828</v>
      </c>
      <c r="E28" s="86">
        <v>7551</v>
      </c>
      <c r="F28" s="86">
        <v>31305</v>
      </c>
      <c r="G28" s="86" t="e">
        <v>#REF!</v>
      </c>
      <c r="H28" s="86" t="e">
        <v>#REF!</v>
      </c>
      <c r="I28" s="86" t="e">
        <v>#REF!</v>
      </c>
      <c r="J28" s="87">
        <v>38856</v>
      </c>
      <c r="K28" s="85">
        <v>972</v>
      </c>
      <c r="L28" s="85">
        <v>1</v>
      </c>
      <c r="M28" s="85">
        <v>0</v>
      </c>
      <c r="N28" s="85">
        <v>0</v>
      </c>
      <c r="O28" s="89">
        <v>1</v>
      </c>
      <c r="P28" s="90">
        <v>0</v>
      </c>
      <c r="Q28" s="47"/>
      <c r="R28" s="28" t="str">
        <f t="shared" si="0"/>
        <v>OK</v>
      </c>
      <c r="S28" s="29" t="e">
        <f t="shared" si="1"/>
        <v>#REF!</v>
      </c>
      <c r="T28" s="30" t="e">
        <f t="shared" si="2"/>
        <v>#REF!</v>
      </c>
      <c r="U28" s="29" t="str">
        <f t="shared" si="3"/>
        <v>OK</v>
      </c>
      <c r="V28" s="31" t="e">
        <f t="shared" si="4"/>
        <v>#REF!</v>
      </c>
      <c r="W28" s="32" t="e">
        <f>IF(AND(X28=J28+K28+L28+M28+N28,X28&gt;0),1,"-")</f>
        <v>#REF!</v>
      </c>
      <c r="X28" s="35" t="e">
        <f>#REF!+X24+X27+#REF!+#REF!+#REF!+#REF!</f>
        <v>#REF!</v>
      </c>
    </row>
    <row r="29" spans="1:24" s="9" customFormat="1" ht="29.25" customHeight="1" thickBot="1" x14ac:dyDescent="0.25">
      <c r="A29" s="18"/>
      <c r="B29" s="107"/>
      <c r="C29" s="59" t="s">
        <v>43</v>
      </c>
      <c r="D29" s="108">
        <v>468099</v>
      </c>
      <c r="E29" s="109">
        <v>85115</v>
      </c>
      <c r="F29" s="109">
        <v>369908</v>
      </c>
      <c r="G29" s="109" t="e">
        <v>#REF!</v>
      </c>
      <c r="H29" s="109" t="e">
        <v>#REF!</v>
      </c>
      <c r="I29" s="109" t="e">
        <v>#REF!</v>
      </c>
      <c r="J29" s="110">
        <v>455023</v>
      </c>
      <c r="K29" s="108">
        <v>13076</v>
      </c>
      <c r="L29" s="108">
        <v>3</v>
      </c>
      <c r="M29" s="108">
        <v>20</v>
      </c>
      <c r="N29" s="108">
        <v>0</v>
      </c>
      <c r="O29" s="104">
        <v>1</v>
      </c>
      <c r="P29" s="111" t="s">
        <v>65</v>
      </c>
      <c r="Q29" s="47"/>
      <c r="R29" s="28" t="str">
        <f t="shared" si="0"/>
        <v>OK</v>
      </c>
      <c r="S29" s="29" t="e">
        <f t="shared" si="1"/>
        <v>#REF!</v>
      </c>
      <c r="T29" s="30" t="e">
        <f t="shared" si="2"/>
        <v>#REF!</v>
      </c>
      <c r="U29" s="29" t="str">
        <f t="shared" si="3"/>
        <v>OK</v>
      </c>
      <c r="V29" s="31" t="e">
        <f t="shared" si="4"/>
        <v>#REF!</v>
      </c>
      <c r="W29" s="32" t="e">
        <f>IF(AND(X29=J29+K29+L29+M29+N29,X29&gt;0),1,ROUNDDOWN(J29/X29,2))</f>
        <v>#REF!</v>
      </c>
      <c r="X29" s="36" t="e">
        <f>X20+X28</f>
        <v>#REF!</v>
      </c>
    </row>
    <row r="30" spans="1:24" ht="21" customHeight="1" x14ac:dyDescent="0.2">
      <c r="A30" s="19"/>
      <c r="B30" s="19"/>
      <c r="C30" s="112"/>
      <c r="D30" s="20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49">
        <v>0</v>
      </c>
      <c r="P30" s="20"/>
      <c r="Q30" s="9"/>
    </row>
    <row r="31" spans="1:24" ht="20.25" customHeight="1" x14ac:dyDescent="0.2">
      <c r="A31" s="12"/>
      <c r="B31" s="113" t="s">
        <v>0</v>
      </c>
      <c r="C31" s="11" t="s">
        <v>45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4"/>
      <c r="P31" s="115"/>
    </row>
    <row r="32" spans="1:24" ht="20.25" customHeight="1" x14ac:dyDescent="0.2">
      <c r="A32" s="12"/>
      <c r="B32" s="116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4"/>
      <c r="P32" s="117"/>
    </row>
    <row r="33" spans="1:16" ht="20.25" customHeight="1" x14ac:dyDescent="0.2">
      <c r="A33" s="12"/>
      <c r="B33" s="116"/>
      <c r="C33" s="11" t="s">
        <v>50</v>
      </c>
      <c r="D33" s="11"/>
      <c r="E33" s="119">
        <v>455023</v>
      </c>
      <c r="F33" s="118" t="s">
        <v>2</v>
      </c>
      <c r="G33" s="118"/>
      <c r="H33" s="118"/>
      <c r="I33" s="118"/>
      <c r="J33" s="118">
        <v>4</v>
      </c>
      <c r="K33" s="120" t="s">
        <v>53</v>
      </c>
      <c r="L33" s="122">
        <v>113755.75</v>
      </c>
      <c r="M33" s="11" t="s">
        <v>3</v>
      </c>
      <c r="N33" s="11"/>
      <c r="O33" s="114"/>
      <c r="P33" s="117"/>
    </row>
    <row r="34" spans="1:16" ht="20.25" customHeight="1" x14ac:dyDescent="0.2">
      <c r="A34" s="12"/>
      <c r="B34" s="116"/>
      <c r="C34" s="11" t="s">
        <v>4</v>
      </c>
      <c r="D34" s="11"/>
      <c r="E34" s="118"/>
      <c r="F34" s="118"/>
      <c r="G34" s="118"/>
      <c r="H34" s="118"/>
      <c r="I34" s="118"/>
      <c r="J34" s="118"/>
      <c r="K34" s="118"/>
      <c r="L34" s="121"/>
      <c r="M34" s="11"/>
      <c r="N34" s="11"/>
      <c r="O34" s="114"/>
      <c r="P34" s="117"/>
    </row>
    <row r="35" spans="1:16" ht="20.25" customHeight="1" x14ac:dyDescent="0.2">
      <c r="A35" s="12"/>
      <c r="B35" s="116"/>
      <c r="C35" s="11" t="s">
        <v>51</v>
      </c>
      <c r="D35" s="11"/>
      <c r="E35" s="119">
        <v>455023</v>
      </c>
      <c r="F35" s="118" t="s">
        <v>52</v>
      </c>
      <c r="G35" s="118"/>
      <c r="H35" s="118"/>
      <c r="I35" s="118"/>
      <c r="J35" s="118">
        <v>10</v>
      </c>
      <c r="K35" s="120" t="s">
        <v>54</v>
      </c>
      <c r="L35" s="122">
        <v>45502.3</v>
      </c>
      <c r="M35" s="11" t="s">
        <v>3</v>
      </c>
      <c r="N35" s="11"/>
      <c r="O35" s="114"/>
      <c r="P35" s="117"/>
    </row>
  </sheetData>
  <mergeCells count="11">
    <mergeCell ref="B8:C8"/>
    <mergeCell ref="B9:C9"/>
    <mergeCell ref="B10:C10"/>
    <mergeCell ref="N2:P3"/>
    <mergeCell ref="C6:C7"/>
    <mergeCell ref="L6:N6"/>
    <mergeCell ref="W6:W7"/>
    <mergeCell ref="M4:N4"/>
    <mergeCell ref="P6:P7"/>
    <mergeCell ref="D4:E4"/>
    <mergeCell ref="J4:K4"/>
  </mergeCells>
  <phoneticPr fontId="2"/>
  <conditionalFormatting sqref="K8:N29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sqref="A8:A28" xr:uid="{00000000-0002-0000-0000-000000000000}">
      <formula1>$A$34:$A$35</formula1>
    </dataValidation>
  </dataValidations>
  <printOptions horizontalCentered="1" verticalCentered="1"/>
  <pageMargins left="0.78740157480314965" right="0.19685039370078741" top="0.55118110236220474" bottom="7.874015748031496E-2" header="0.51181102362204722" footer="0.23622047244094491"/>
  <pageSetup paperSize="9" scale="62" orientation="landscape" r:id="rId1"/>
  <headerFooter alignWithMargins="0"/>
  <colBreaks count="2" manualBreakCount="2">
    <brk id="16" max="28" man="1"/>
    <brk id="1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企画部情報企画課</dc:creator>
  <cp:lastModifiedBy>高地　美来</cp:lastModifiedBy>
  <cp:lastPrinted>2024-10-27T16:44:40Z</cp:lastPrinted>
  <dcterms:created xsi:type="dcterms:W3CDTF">2003-02-07T06:50:44Z</dcterms:created>
  <dcterms:modified xsi:type="dcterms:W3CDTF">2024-10-27T16:52:02Z</dcterms:modified>
</cp:coreProperties>
</file>