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604674\Downloads\"/>
    </mc:Choice>
  </mc:AlternateContent>
  <xr:revisionPtr revIDLastSave="0" documentId="13_ncr:1_{A13FCE15-0DB1-4F26-87C8-6288FB74A3E8}" xr6:coauthVersionLast="47" xr6:coauthVersionMax="47" xr10:uidLastSave="{00000000-0000-0000-0000-000000000000}"/>
  <bookViews>
    <workbookView xWindow="28635" yWindow="-165" windowWidth="29130" windowHeight="15810" firstSheet="1" activeTab="2" xr2:uid="{00000000-000D-0000-FFFF-FFFF00000000}"/>
  </bookViews>
  <sheets>
    <sheet name="付表３－２" sheetId="27" state="hidden" r:id="rId1"/>
    <sheet name="選択肢" sheetId="90" r:id="rId2"/>
    <sheet name="勤務形態一覧表（記載例）" sheetId="127" r:id="rId3"/>
    <sheet name="参考様式6-1（汎用）" sheetId="60" r:id="rId4"/>
    <sheet name="参考様式6-1（居宅介護）" sheetId="116" r:id="rId5"/>
    <sheet name="参考様式6-1（重度訪問介護）" sheetId="117" r:id="rId6"/>
    <sheet name="参考様式6-1（同行援護）" sheetId="120" r:id="rId7"/>
    <sheet name="参考様式6-1（行動援護）" sheetId="119" r:id="rId8"/>
    <sheet name="参考様式6-1（療養介護）" sheetId="93" r:id="rId9"/>
    <sheet name="参考様式6-1（生活介護）" sheetId="94" r:id="rId10"/>
    <sheet name="参考様式6-1（機能訓練）" sheetId="95" r:id="rId11"/>
    <sheet name="参考様式6-1（生活訓練）" sheetId="96" r:id="rId12"/>
    <sheet name="参考様式6-1（就労移行支援）" sheetId="97" r:id="rId13"/>
    <sheet name="参考様式6-1(認定指定就労移行支援）" sheetId="118" r:id="rId14"/>
    <sheet name="参考様式6-1（就労継続支援A型・B型）" sheetId="98" r:id="rId15"/>
    <sheet name="参考様式6-1（就労定着支援）" sheetId="99" r:id="rId16"/>
    <sheet name="参考様式6-1（自立生活援助）" sheetId="100" r:id="rId17"/>
    <sheet name="参考様式6-1（共同生活援助・介護サービス包括型）" sheetId="101" r:id="rId18"/>
    <sheet name="参考様式6-1（共同生活援助・外部サービス利用型）" sheetId="102" r:id="rId19"/>
    <sheet name="参考様式6-1（共同生活援助・日中サービス支援型" sheetId="124" r:id="rId20"/>
    <sheet name="参考様式6-1（障害者支援施設）" sheetId="107" r:id="rId21"/>
    <sheet name="参考様式6-1（一般相談支援）" sheetId="106" r:id="rId22"/>
    <sheet name="参考様式６－２【組織体系図】" sheetId="125" r:id="rId23"/>
    <sheet name="６－２【記載例】" sheetId="126" r:id="rId24"/>
  </sheets>
  <externalReferences>
    <externalReference r:id="rId25"/>
  </externalReferences>
  <definedNames>
    <definedName name="___kk06" localSheetId="2">#REF!</definedName>
    <definedName name="___kk06">#REF!</definedName>
    <definedName name="___kk29" localSheetId="2">#REF!</definedName>
    <definedName name="___kk29">#REF!</definedName>
    <definedName name="__kk06" localSheetId="2">#REF!</definedName>
    <definedName name="__kk06">#REF!</definedName>
    <definedName name="__kk29">#REF!</definedName>
    <definedName name="_kk06" localSheetId="2">#REF!</definedName>
    <definedName name="_kk06">#REF!</definedName>
    <definedName name="_kk29" localSheetId="2">#REF!</definedName>
    <definedName name="_kk29">#REF!</definedName>
    <definedName name="Avrg" localSheetId="2">#REF!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'勤務形態一覧表（記載例）'!$A$1:$AN$80</definedName>
    <definedName name="_xlnm.Print_Area" localSheetId="21">'参考様式6-1（一般相談支援）'!$A$1:$AN$70</definedName>
    <definedName name="_xlnm.Print_Area" localSheetId="10">'参考様式6-1（機能訓練）'!$A$1:$AN$79</definedName>
    <definedName name="_xlnm.Print_Area" localSheetId="4">'参考様式6-1（居宅介護）'!$A$1:$AN$83</definedName>
    <definedName name="_xlnm.Print_Area" localSheetId="17">'参考様式6-1（共同生活援助・介護サービス包括型）'!$A$1:$AN$87</definedName>
    <definedName name="_xlnm.Print_Area" localSheetId="18">'参考様式6-1（共同生活援助・外部サービス利用型）'!$A$1:$AN$84</definedName>
    <definedName name="_xlnm.Print_Area" localSheetId="19">'参考様式6-1（共同生活援助・日中サービス支援型'!$A$1:$AN$87</definedName>
    <definedName name="_xlnm.Print_Area" localSheetId="7">'参考様式6-1（行動援護）'!$A$1:$AN$79</definedName>
    <definedName name="_xlnm.Print_Area" localSheetId="16">'参考様式6-1（自立生活援助）'!$A$1:$AN$79</definedName>
    <definedName name="_xlnm.Print_Area" localSheetId="12">'参考様式6-1（就労移行支援）'!$A$1:$AN$79</definedName>
    <definedName name="_xlnm.Print_Area" localSheetId="14">'参考様式6-1（就労継続支援A型・B型）'!$A$1:$AN$80</definedName>
    <definedName name="_xlnm.Print_Area" localSheetId="15">'参考様式6-1（就労定着支援）'!$A$1:$AN$79</definedName>
    <definedName name="_xlnm.Print_Area" localSheetId="5">'参考様式6-1（重度訪問介護）'!$A$1:$AN$80</definedName>
    <definedName name="_xlnm.Print_Area" localSheetId="20">'参考様式6-1（障害者支援施設）'!$A$1:$AN$98</definedName>
    <definedName name="_xlnm.Print_Area" localSheetId="9">'参考様式6-1（生活介護）'!$A$1:$AN$86</definedName>
    <definedName name="_xlnm.Print_Area" localSheetId="11">'参考様式6-1（生活訓練）'!$A$1:$AN$81</definedName>
    <definedName name="_xlnm.Print_Area" localSheetId="6">'参考様式6-1（同行援護）'!$A$1:$AN$79</definedName>
    <definedName name="_xlnm.Print_Area" localSheetId="13">'参考様式6-1(認定指定就労移行支援）'!$A$1:$AN$79</definedName>
    <definedName name="_xlnm.Print_Area" localSheetId="3">'参考様式6-1（汎用）'!$A$1:$AN$61</definedName>
    <definedName name="_xlnm.Print_Area" localSheetId="8">'参考様式6-1（療養介護）'!$A$1:$AN$78</definedName>
    <definedName name="Roman_01" localSheetId="2">#REF!</definedName>
    <definedName name="Roman_01">#REF!</definedName>
    <definedName name="Roman_03" localSheetId="2">#REF!</definedName>
    <definedName name="Roman_03">#REF!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2">[1]選択肢!#REF!</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 localSheetId="2">#REF!</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 localSheetId="2">#REF!</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2">#REF!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27" l="1"/>
  <c r="AK12" i="127"/>
  <c r="AL12" i="127" s="1"/>
  <c r="AK13" i="127"/>
  <c r="AK14" i="127"/>
  <c r="AL14" i="127" s="1"/>
  <c r="AL11" i="127"/>
  <c r="AK11" i="60"/>
  <c r="AL13" i="127"/>
  <c r="AL47" i="127"/>
  <c r="AL51" i="127" s="1"/>
  <c r="AG47" i="127"/>
  <c r="AG51" i="127" s="1"/>
  <c r="AA47" i="127"/>
  <c r="AD50" i="127" s="1"/>
  <c r="U47" i="127"/>
  <c r="X50" i="127" s="1"/>
  <c r="O47" i="127"/>
  <c r="O51" i="127" s="1"/>
  <c r="I47" i="127"/>
  <c r="I51" i="127" s="1"/>
  <c r="E47" i="127"/>
  <c r="F50" i="127" s="1"/>
  <c r="C47" i="127"/>
  <c r="D50" i="127" s="1"/>
  <c r="AJ40" i="127"/>
  <c r="AJ39" i="127"/>
  <c r="AL39" i="127" s="1"/>
  <c r="E44" i="127"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K30" i="127"/>
  <c r="AL30" i="127" s="1"/>
  <c r="AK29" i="127"/>
  <c r="AL29" i="127" s="1"/>
  <c r="AK28" i="127"/>
  <c r="AL28" i="127" s="1"/>
  <c r="AK27" i="127"/>
  <c r="AL27" i="127" s="1"/>
  <c r="AK26" i="127"/>
  <c r="AL26" i="127" s="1"/>
  <c r="AL25" i="127"/>
  <c r="AK25" i="127"/>
  <c r="AK24" i="127"/>
  <c r="AL24" i="127" s="1"/>
  <c r="AK23" i="127"/>
  <c r="AL23" i="127" s="1"/>
  <c r="AK22" i="127"/>
  <c r="AL22" i="127" s="1"/>
  <c r="AL21" i="127"/>
  <c r="AK21" i="127"/>
  <c r="AK20" i="127"/>
  <c r="AL20" i="127" s="1"/>
  <c r="AK19" i="127"/>
  <c r="AL19" i="127" s="1"/>
  <c r="AK18" i="127"/>
  <c r="AL18" i="127" s="1"/>
  <c r="AK17" i="127"/>
  <c r="AL17" i="127" s="1"/>
  <c r="AK16" i="127"/>
  <c r="AL16" i="127" s="1"/>
  <c r="AK15" i="127"/>
  <c r="AL15"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H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I10" i="127" l="1"/>
  <c r="AK31" i="127"/>
  <c r="AL31" i="127" s="1"/>
  <c r="C49" i="127"/>
  <c r="I49" i="127"/>
  <c r="U49" i="127"/>
  <c r="AG49" i="127"/>
  <c r="C50" i="127"/>
  <c r="I50" i="127"/>
  <c r="U50" i="127"/>
  <c r="AG50" i="127"/>
  <c r="C51" i="127"/>
  <c r="U51" i="127"/>
  <c r="AH9" i="127"/>
  <c r="AI9" i="127"/>
  <c r="AJ10" i="127"/>
  <c r="D49" i="127"/>
  <c r="L49" i="127"/>
  <c r="X49" i="127"/>
  <c r="AJ49" i="127"/>
  <c r="L50" i="127"/>
  <c r="AJ50" i="127"/>
  <c r="E51" i="127"/>
  <c r="AA51" i="127"/>
  <c r="C44" i="127"/>
  <c r="E49" i="127"/>
  <c r="O49" i="127"/>
  <c r="AA49" i="127"/>
  <c r="AL49" i="127"/>
  <c r="E50" i="127"/>
  <c r="O50" i="127"/>
  <c r="AA50" i="127"/>
  <c r="AL50" i="127"/>
  <c r="F49" i="127"/>
  <c r="R49" i="127"/>
  <c r="AD49" i="127"/>
  <c r="AM49" i="127"/>
  <c r="R50" i="127"/>
  <c r="AM50" i="127"/>
  <c r="AJ39" i="94" l="1"/>
  <c r="AH41" i="119" l="1"/>
  <c r="U38" i="119" l="1"/>
  <c r="U38" i="120"/>
  <c r="U38" i="117"/>
  <c r="AK41" i="119"/>
  <c r="AH40" i="119"/>
  <c r="AK40" i="119" s="1"/>
  <c r="AH41" i="120"/>
  <c r="AK41" i="120" s="1"/>
  <c r="AH40" i="120"/>
  <c r="AH41" i="117"/>
  <c r="AK41" i="117" s="1"/>
  <c r="AH40" i="117"/>
  <c r="AK40" i="117" s="1"/>
  <c r="U38" i="116"/>
  <c r="AK40" i="120" l="1"/>
  <c r="AH41" i="116"/>
  <c r="AK41" i="116" s="1"/>
  <c r="AH40" i="116"/>
  <c r="AK40" i="116" s="1"/>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AH42" i="119" s="1"/>
  <c r="F39" i="119"/>
  <c r="E39" i="119"/>
  <c r="D39" i="119"/>
  <c r="C69" i="107"/>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K27" i="120"/>
  <c r="AK26" i="120"/>
  <c r="AK25" i="120"/>
  <c r="AK24" i="120"/>
  <c r="AK23" i="120"/>
  <c r="AL23" i="120" s="1"/>
  <c r="AK22" i="120"/>
  <c r="AL22" i="120" s="1"/>
  <c r="AK21" i="120"/>
  <c r="AL21" i="120" s="1"/>
  <c r="AK20" i="120"/>
  <c r="AK19" i="120"/>
  <c r="AK18" i="120"/>
  <c r="AK17" i="120"/>
  <c r="AK16" i="120"/>
  <c r="AK15" i="120"/>
  <c r="AL15" i="120" s="1"/>
  <c r="AK14" i="120"/>
  <c r="AL14" i="120"/>
  <c r="AK13" i="120"/>
  <c r="AK12" i="120"/>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K26" i="119"/>
  <c r="AL26" i="119" s="1"/>
  <c r="AK25" i="119"/>
  <c r="AL25" i="119" s="1"/>
  <c r="AK24" i="119"/>
  <c r="AL24" i="119" s="1"/>
  <c r="AK23" i="119"/>
  <c r="AL23" i="119" s="1"/>
  <c r="AK22" i="119"/>
  <c r="AL22" i="119" s="1"/>
  <c r="AK21" i="119"/>
  <c r="AK20" i="119"/>
  <c r="AK19" i="119"/>
  <c r="AL19" i="119" s="1"/>
  <c r="AK18" i="119"/>
  <c r="AK17" i="119"/>
  <c r="AL17" i="119" s="1"/>
  <c r="AK16" i="119"/>
  <c r="AL16" i="119" s="1"/>
  <c r="AK15" i="119"/>
  <c r="AL15" i="119" s="1"/>
  <c r="AK14" i="119"/>
  <c r="AK13" i="119"/>
  <c r="AK12" i="119"/>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J39" i="102"/>
  <c r="AJ38" i="102"/>
  <c r="AJ38" i="10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K20" i="118"/>
  <c r="AK19" i="118"/>
  <c r="AK18" i="118"/>
  <c r="AK17" i="118"/>
  <c r="AK16" i="118"/>
  <c r="AK15" i="118"/>
  <c r="AK14" i="118"/>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J39" i="96"/>
  <c r="I47" i="117"/>
  <c r="L50" i="117" s="1"/>
  <c r="E47" i="117"/>
  <c r="E49" i="117" s="1"/>
  <c r="C47" i="117"/>
  <c r="D49" i="117" s="1"/>
  <c r="I40" i="117"/>
  <c r="I42" i="117" s="1"/>
  <c r="AH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K29" i="117"/>
  <c r="AL29" i="117" s="1"/>
  <c r="AK28" i="117"/>
  <c r="AL28" i="117" s="1"/>
  <c r="AK27" i="117"/>
  <c r="AL27" i="117" s="1"/>
  <c r="AK26" i="117"/>
  <c r="AL26" i="117"/>
  <c r="AK25" i="117"/>
  <c r="AL25" i="117" s="1"/>
  <c r="AK24" i="117"/>
  <c r="AL24" i="117" s="1"/>
  <c r="AK23" i="117"/>
  <c r="AK22" i="117"/>
  <c r="AL22" i="117" s="1"/>
  <c r="AK21" i="117"/>
  <c r="AL21" i="117" s="1"/>
  <c r="AK20" i="117"/>
  <c r="AL20" i="117" s="1"/>
  <c r="AK19" i="117"/>
  <c r="AK18" i="117"/>
  <c r="AL18" i="117"/>
  <c r="AK17" i="117"/>
  <c r="AL17" i="117" s="1"/>
  <c r="AK16" i="117"/>
  <c r="AK15" i="117"/>
  <c r="AL15" i="117" s="1"/>
  <c r="AK14" i="117"/>
  <c r="AK13" i="117"/>
  <c r="AL13" i="117" s="1"/>
  <c r="AK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K27" i="116"/>
  <c r="AL27" i="116" s="1"/>
  <c r="AK26" i="116"/>
  <c r="AL26" i="116" s="1"/>
  <c r="AK25" i="116"/>
  <c r="AL25" i="116" s="1"/>
  <c r="AK24" i="116"/>
  <c r="AK23" i="116"/>
  <c r="AL23" i="116" s="1"/>
  <c r="AK22" i="116"/>
  <c r="AL22" i="116" s="1"/>
  <c r="AK21" i="116"/>
  <c r="AL21" i="116" s="1"/>
  <c r="AK20" i="116"/>
  <c r="AK19" i="116"/>
  <c r="AL19" i="116" s="1"/>
  <c r="AK18" i="116"/>
  <c r="AL18" i="116" s="1"/>
  <c r="AK17" i="116"/>
  <c r="AL17" i="116" s="1"/>
  <c r="AK16" i="116"/>
  <c r="AK15" i="116"/>
  <c r="AL15" i="116" s="1"/>
  <c r="AK14" i="116"/>
  <c r="AL14" i="116" s="1"/>
  <c r="AK13" i="116"/>
  <c r="AL13" i="116" s="1"/>
  <c r="AK12" i="116"/>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K31" i="106"/>
  <c r="J31" i="106"/>
  <c r="I31" i="106"/>
  <c r="H31" i="106"/>
  <c r="G31" i="106"/>
  <c r="F31" i="106"/>
  <c r="AK30" i="106"/>
  <c r="AK29" i="106"/>
  <c r="AK28" i="106"/>
  <c r="AK27" i="106"/>
  <c r="AK26" i="106"/>
  <c r="AK25" i="106"/>
  <c r="AK24" i="106"/>
  <c r="AK23" i="106"/>
  <c r="AK22" i="106"/>
  <c r="AK21" i="106"/>
  <c r="AK20" i="106"/>
  <c r="AK19" i="106"/>
  <c r="AK18" i="106"/>
  <c r="AK17" i="106"/>
  <c r="AK16" i="106"/>
  <c r="AK15" i="106"/>
  <c r="AK14" i="106"/>
  <c r="AK13" i="106"/>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L22" i="101" s="1"/>
  <c r="AK21" i="101"/>
  <c r="AL21" i="101" s="1"/>
  <c r="AK20" i="101"/>
  <c r="AK19" i="101"/>
  <c r="AK18" i="101"/>
  <c r="AK17" i="101"/>
  <c r="AL17" i="101" s="1"/>
  <c r="AK16" i="101"/>
  <c r="AK15" i="101"/>
  <c r="AK14" i="101"/>
  <c r="AL14"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I10" i="100" s="1"/>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K26" i="98"/>
  <c r="AL26" i="98" s="1"/>
  <c r="AK25" i="98"/>
  <c r="AL25" i="98" s="1"/>
  <c r="AK24" i="98"/>
  <c r="AL24" i="98" s="1"/>
  <c r="AK23" i="98"/>
  <c r="AK22" i="98"/>
  <c r="AL22" i="98" s="1"/>
  <c r="AK21" i="98"/>
  <c r="AL21" i="98" s="1"/>
  <c r="AK20" i="98"/>
  <c r="AL20" i="98" s="1"/>
  <c r="AK19" i="98"/>
  <c r="AK18" i="98"/>
  <c r="AL18" i="98" s="1"/>
  <c r="AK17" i="98"/>
  <c r="AL17" i="98" s="1"/>
  <c r="AK16" i="98"/>
  <c r="AL16" i="98" s="1"/>
  <c r="AK15" i="98"/>
  <c r="AK14" i="98"/>
  <c r="AL14" i="98" s="1"/>
  <c r="AK13" i="98"/>
  <c r="AL13" i="98" s="1"/>
  <c r="AK12" i="98"/>
  <c r="AL12" i="98" s="1"/>
  <c r="AK11" i="98"/>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L38" i="97" s="1"/>
  <c r="AJ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K26" i="97"/>
  <c r="AL26" i="97" s="1"/>
  <c r="AK25" i="97"/>
  <c r="AL25" i="97" s="1"/>
  <c r="AK24" i="97"/>
  <c r="AL24" i="97" s="1"/>
  <c r="AK23" i="97"/>
  <c r="AK22" i="97"/>
  <c r="AL22" i="97" s="1"/>
  <c r="AK21" i="97"/>
  <c r="AL21" i="97" s="1"/>
  <c r="AK20" i="97"/>
  <c r="AL20" i="97" s="1"/>
  <c r="AK19" i="97"/>
  <c r="AK18" i="97"/>
  <c r="AL18" i="97" s="1"/>
  <c r="AK17" i="97"/>
  <c r="AL17" i="97" s="1"/>
  <c r="AK16" i="97"/>
  <c r="AL16" i="97" s="1"/>
  <c r="AK15" i="97"/>
  <c r="AL15" i="97" s="1"/>
  <c r="AK14" i="97"/>
  <c r="AL14" i="97" s="1"/>
  <c r="AK13" i="97"/>
  <c r="AL13" i="97" s="1"/>
  <c r="AK12" i="97"/>
  <c r="AL12" i="97" s="1"/>
  <c r="AK11" i="97"/>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J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K29" i="95"/>
  <c r="AK28" i="95"/>
  <c r="AK27" i="95"/>
  <c r="AK26" i="95"/>
  <c r="AL26" i="95" s="1"/>
  <c r="AK25" i="95"/>
  <c r="AL25" i="95" s="1"/>
  <c r="AK24" i="95"/>
  <c r="AK23" i="95"/>
  <c r="AK22" i="95"/>
  <c r="AK21" i="95"/>
  <c r="AK20" i="95"/>
  <c r="AK19" i="95"/>
  <c r="AK18" i="95"/>
  <c r="AL18" i="95" s="1"/>
  <c r="AK17" i="95"/>
  <c r="AL17" i="95" s="1"/>
  <c r="AK16" i="95"/>
  <c r="AK15" i="95"/>
  <c r="AK14" i="95"/>
  <c r="AK13" i="95"/>
  <c r="AK12" i="95"/>
  <c r="AK11" i="95"/>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K27" i="94"/>
  <c r="AK26" i="94"/>
  <c r="AL26" i="94" s="1"/>
  <c r="AK25" i="94"/>
  <c r="AL25" i="94" s="1"/>
  <c r="AK24" i="94"/>
  <c r="AK23" i="94"/>
  <c r="AL23" i="94" s="1"/>
  <c r="AK22" i="94"/>
  <c r="AL22" i="94" s="1"/>
  <c r="AK21" i="94"/>
  <c r="AL21" i="94" s="1"/>
  <c r="AK20" i="94"/>
  <c r="AK19" i="94"/>
  <c r="AK18" i="94"/>
  <c r="AL18" i="94" s="1"/>
  <c r="AK17" i="94"/>
  <c r="AL17" i="94" s="1"/>
  <c r="AK16" i="94"/>
  <c r="AK15" i="94"/>
  <c r="AL15" i="94" s="1"/>
  <c r="AK14" i="94"/>
  <c r="AL14" i="94" s="1"/>
  <c r="AK13" i="94"/>
  <c r="AL13" i="94" s="1"/>
  <c r="AK12" i="94"/>
  <c r="AK11"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38" i="93" s="1"/>
  <c r="C43" i="93" s="1"/>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K25" i="93"/>
  <c r="AL25" i="93"/>
  <c r="AK24" i="93"/>
  <c r="AL24" i="93" s="1"/>
  <c r="AK23" i="93"/>
  <c r="AK22" i="93"/>
  <c r="AL22" i="93" s="1"/>
  <c r="AK21" i="93"/>
  <c r="AL21" i="93" s="1"/>
  <c r="AK20" i="93"/>
  <c r="AL20" i="93" s="1"/>
  <c r="AK19" i="93"/>
  <c r="AK18" i="93"/>
  <c r="AK17" i="93"/>
  <c r="AL17" i="93"/>
  <c r="AK16" i="93"/>
  <c r="AK15" i="93"/>
  <c r="AL15" i="93" s="1"/>
  <c r="AK14" i="93"/>
  <c r="AL14" i="93" s="1"/>
  <c r="AK13" i="93"/>
  <c r="AL13" i="93" s="1"/>
  <c r="AK12" i="93"/>
  <c r="AK11" i="93"/>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L30" i="101"/>
  <c r="AL23" i="101"/>
  <c r="AL25" i="101"/>
  <c r="AL18" i="101"/>
  <c r="AL26" i="101"/>
  <c r="AL19" i="101"/>
  <c r="AL27" i="101"/>
  <c r="AL38" i="100"/>
  <c r="AH10" i="101"/>
  <c r="AJ43" i="101"/>
  <c r="AL43" i="101" s="1"/>
  <c r="AI9" i="101"/>
  <c r="AJ10" i="100"/>
  <c r="AH10" i="100"/>
  <c r="AJ10" i="98"/>
  <c r="AH10" i="98"/>
  <c r="AI10" i="97"/>
  <c r="AJ10" i="97"/>
  <c r="AJ40" i="96"/>
  <c r="AL40" i="96" s="1"/>
  <c r="D38" i="96"/>
  <c r="AH10" i="96"/>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l="1"/>
  <c r="AL11" i="60"/>
  <c r="AL11" i="95"/>
  <c r="AL19" i="95"/>
  <c r="AL27" i="95"/>
  <c r="AK31" i="106"/>
  <c r="AH9" i="95"/>
  <c r="AH9" i="101"/>
  <c r="AL16" i="93"/>
  <c r="AL23" i="93"/>
  <c r="AL16" i="94"/>
  <c r="AL24" i="94"/>
  <c r="AI10" i="96"/>
  <c r="AL23" i="97"/>
  <c r="AL11" i="98"/>
  <c r="AL19" i="98"/>
  <c r="AL27" i="98"/>
  <c r="AL16" i="116"/>
  <c r="AL24" i="116"/>
  <c r="AL12" i="117"/>
  <c r="AL19" i="117"/>
  <c r="AL18" i="119"/>
  <c r="AL16" i="120"/>
  <c r="AL24" i="120"/>
  <c r="AL14" i="124"/>
  <c r="AL38" i="101"/>
  <c r="AL17" i="120"/>
  <c r="AL25" i="120"/>
  <c r="AK31" i="102"/>
  <c r="C50" i="98"/>
  <c r="AL12" i="119"/>
  <c r="AL18" i="120"/>
  <c r="AL26" i="120"/>
  <c r="AL14" i="95"/>
  <c r="AL30" i="95"/>
  <c r="AK31" i="96"/>
  <c r="AH9" i="106"/>
  <c r="AL11" i="93"/>
  <c r="AL13" i="119"/>
  <c r="AL20" i="119"/>
  <c r="AL12" i="120"/>
  <c r="AL19" i="120"/>
  <c r="AL27" i="120"/>
  <c r="AK31" i="60"/>
  <c r="AL13" i="95"/>
  <c r="AL21" i="95"/>
  <c r="AL29" i="95"/>
  <c r="C49" i="98"/>
  <c r="AL22" i="95"/>
  <c r="AL18" i="93"/>
  <c r="AL11" i="94"/>
  <c r="AL19" i="94"/>
  <c r="AL27" i="94"/>
  <c r="AL15" i="95"/>
  <c r="AL23" i="95"/>
  <c r="X54" i="102"/>
  <c r="AL12" i="93"/>
  <c r="AL19" i="93"/>
  <c r="AL26" i="93"/>
  <c r="AL12" i="94"/>
  <c r="AL20" i="94"/>
  <c r="AL28" i="94"/>
  <c r="AL16" i="95"/>
  <c r="AL24" i="95"/>
  <c r="AL11" i="97"/>
  <c r="AL19" i="97"/>
  <c r="AL27" i="97"/>
  <c r="AL15" i="98"/>
  <c r="AL23" i="98"/>
  <c r="AL12" i="116"/>
  <c r="AL20" i="116"/>
  <c r="AL28" i="116"/>
  <c r="AL16" i="117"/>
  <c r="AL23" i="117"/>
  <c r="AL30" i="117"/>
  <c r="AL29" i="118"/>
  <c r="AL21" i="119"/>
  <c r="AL27" i="119"/>
  <c r="AL13" i="120"/>
  <c r="AL20" i="120"/>
  <c r="AL28" i="120"/>
  <c r="AH10" i="106"/>
  <c r="AI10" i="106"/>
  <c r="AL15" i="106"/>
  <c r="AL13" i="106"/>
  <c r="AL21" i="106"/>
  <c r="AL29" i="106"/>
  <c r="AL31" i="106"/>
  <c r="AL26" i="102"/>
  <c r="AL25" i="102"/>
  <c r="AL31" i="102"/>
  <c r="AH10" i="102"/>
  <c r="AH9" i="102"/>
  <c r="AL24" i="102"/>
  <c r="AL20" i="102"/>
  <c r="AI10" i="102"/>
  <c r="AL19" i="102"/>
  <c r="AL15" i="102"/>
  <c r="AL22" i="102"/>
  <c r="AL20" i="101"/>
  <c r="AL28" i="101"/>
  <c r="AH9" i="100"/>
  <c r="AL13" i="100"/>
  <c r="AL17" i="100"/>
  <c r="AL21" i="100"/>
  <c r="AL25" i="100"/>
  <c r="AJ9" i="118"/>
  <c r="AL17" i="118"/>
  <c r="AL21" i="118"/>
  <c r="AL14" i="118"/>
  <c r="AI9" i="96"/>
  <c r="AL16" i="96"/>
  <c r="AL24" i="96"/>
  <c r="AL31" i="96"/>
  <c r="AK31" i="93"/>
  <c r="AL31" i="93" s="1"/>
  <c r="AJ9" i="93"/>
  <c r="AK42" i="119"/>
  <c r="AM40" i="119"/>
  <c r="AM43" i="119" s="1" a="1"/>
  <c r="AM43" i="119" s="1"/>
  <c r="AK42" i="120"/>
  <c r="AM40" i="120"/>
  <c r="AM43" i="120" s="1" a="1"/>
  <c r="AM43" i="120" s="1"/>
  <c r="AK42" i="117"/>
  <c r="AM40" i="117" s="1"/>
  <c r="AM43" i="117" s="1" a="1"/>
  <c r="AM43" i="117" s="1"/>
  <c r="AL19" i="60"/>
  <c r="AL15" i="60"/>
  <c r="AL29" i="60"/>
  <c r="AL21" i="60"/>
  <c r="AL18" i="60"/>
  <c r="AL14" i="60"/>
  <c r="AL24" i="60"/>
  <c r="AL13" i="60"/>
  <c r="AL27" i="60"/>
  <c r="AL23" i="60"/>
  <c r="AL31" i="60"/>
  <c r="AL30" i="60"/>
  <c r="AL16" i="60"/>
  <c r="AL26" i="60"/>
  <c r="AL22" i="60"/>
  <c r="AD48" i="99"/>
  <c r="O48" i="99"/>
  <c r="F49" i="98"/>
  <c r="AL49" i="98"/>
  <c r="AL49" i="97"/>
  <c r="L54" i="102"/>
  <c r="I42" i="116"/>
  <c r="I44" i="116" s="1"/>
  <c r="AH42" i="116" s="1"/>
  <c r="AK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L38" i="94" s="1"/>
  <c r="AI9" i="95"/>
  <c r="AH10" i="95"/>
  <c r="E48" i="95"/>
  <c r="AK31" i="95"/>
  <c r="AL31" i="95" s="1"/>
  <c r="AL38" i="95"/>
  <c r="E43" i="95" s="1"/>
  <c r="AI10" i="95"/>
  <c r="F49" i="95"/>
  <c r="AJ38" i="96"/>
  <c r="AL38" i="96" s="1"/>
  <c r="C45"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K31" i="98"/>
  <c r="AL31" i="98" s="1"/>
  <c r="D49" i="98"/>
  <c r="AL39" i="98"/>
  <c r="C44" i="98" s="1"/>
  <c r="AM47" i="93"/>
  <c r="AM48" i="93"/>
  <c r="AG49" i="98"/>
  <c r="AG51" i="96"/>
  <c r="AJ49" i="97"/>
  <c r="R49" i="97"/>
  <c r="R48" i="97"/>
  <c r="D48" i="100"/>
  <c r="O39" i="106"/>
  <c r="AL49" i="99"/>
  <c r="AG53" i="102"/>
  <c r="C48" i="100"/>
  <c r="AD48" i="97"/>
  <c r="AL50" i="98"/>
  <c r="E58" i="124"/>
  <c r="D55" i="94"/>
  <c r="R49" i="99"/>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C51" i="94"/>
  <c r="AI9" i="94"/>
  <c r="AH9" i="94"/>
  <c r="U57" i="94"/>
  <c r="AM38" i="94"/>
  <c r="E51" i="94" s="1"/>
  <c r="E48" i="99"/>
  <c r="AA40" i="106"/>
  <c r="X55" i="94"/>
  <c r="O49" i="95"/>
  <c r="AL50" i="95"/>
  <c r="R48" i="95"/>
  <c r="U56" i="94"/>
  <c r="AJ49" i="95"/>
  <c r="F52" i="116"/>
  <c r="E53" i="116"/>
  <c r="F50" i="96"/>
  <c r="E49" i="99"/>
  <c r="E52" i="116"/>
  <c r="R50" i="98"/>
  <c r="AM56" i="94"/>
  <c r="C51" i="96"/>
  <c r="E50" i="96"/>
  <c r="F48" i="97"/>
  <c r="AG50" i="98"/>
  <c r="AM48" i="99"/>
  <c r="R39" i="106"/>
  <c r="AG50" i="95"/>
  <c r="AG48" i="97"/>
  <c r="AG49" i="97"/>
  <c r="AM49" i="98"/>
  <c r="C50" i="95"/>
  <c r="AG56" i="124"/>
  <c r="E50" i="95"/>
  <c r="I50" i="95"/>
  <c r="O50" i="95"/>
  <c r="O40" i="106"/>
  <c r="U50" i="95"/>
  <c r="O49" i="98"/>
  <c r="O50" i="98"/>
  <c r="AM55" i="94"/>
  <c r="AJ48" i="93"/>
  <c r="AJ48" i="97"/>
  <c r="AA50" i="95"/>
  <c r="E47" i="93"/>
  <c r="D47" i="93"/>
  <c r="D48" i="95"/>
  <c r="F54" i="102"/>
  <c r="C48" i="95"/>
  <c r="I40" i="106"/>
  <c r="AD55" i="94"/>
  <c r="AG47" i="93"/>
  <c r="I39" i="106"/>
  <c r="E51" i="98"/>
  <c r="E49" i="98"/>
  <c r="AJ49" i="99"/>
  <c r="AM48" i="100"/>
  <c r="AA54" i="102"/>
  <c r="D52" i="116"/>
  <c r="AG55" i="94"/>
  <c r="E50" i="98"/>
  <c r="AL48" i="100"/>
  <c r="AD53" i="102"/>
  <c r="AG49" i="99"/>
  <c r="AA50" i="98"/>
  <c r="I49" i="119"/>
  <c r="AL48" i="118"/>
  <c r="E48" i="120"/>
  <c r="X48" i="118"/>
  <c r="AD56" i="101"/>
  <c r="E54" i="102"/>
  <c r="AG40" i="106"/>
  <c r="AA57" i="124"/>
  <c r="D49" i="99"/>
  <c r="L48" i="99"/>
  <c r="R48" i="100"/>
  <c r="R49" i="100"/>
  <c r="I48" i="97"/>
  <c r="AG39" i="106"/>
  <c r="O48" i="93"/>
  <c r="AL56" i="94"/>
  <c r="D48" i="99"/>
  <c r="C49" i="99"/>
  <c r="I48" i="119"/>
  <c r="C48" i="120"/>
  <c r="L49" i="97"/>
  <c r="AG48" i="95"/>
  <c r="AL48" i="93"/>
  <c r="AA47" i="93"/>
  <c r="U55" i="94"/>
  <c r="AJ51" i="96"/>
  <c r="O49" i="97"/>
  <c r="AJ50" i="98"/>
  <c r="AM48" i="97"/>
  <c r="AL48" i="99"/>
  <c r="X48" i="100"/>
  <c r="AG57" i="101"/>
  <c r="L39" i="106"/>
  <c r="AJ47" i="93"/>
  <c r="I49" i="97"/>
  <c r="I49" i="99"/>
  <c r="AA57" i="101"/>
  <c r="E56" i="94"/>
  <c r="D48" i="93"/>
  <c r="D49" i="95"/>
  <c r="AA49" i="97"/>
  <c r="AD50" i="98"/>
  <c r="I50" i="119"/>
  <c r="O56" i="124"/>
  <c r="C50" i="96"/>
  <c r="AA48" i="99"/>
  <c r="F48" i="118"/>
  <c r="D50" i="96"/>
  <c r="C47" i="93"/>
  <c r="AA48" i="93"/>
  <c r="AJ55" i="94"/>
  <c r="F55" i="94"/>
  <c r="AD48" i="95"/>
  <c r="R50" i="96"/>
  <c r="O50" i="96"/>
  <c r="AJ48" i="100"/>
  <c r="AD49" i="98"/>
  <c r="AJ49" i="100"/>
  <c r="E48" i="118"/>
  <c r="E48" i="119"/>
  <c r="AD48" i="93"/>
  <c r="F56" i="94"/>
  <c r="O51" i="96"/>
  <c r="AA48" i="97"/>
  <c r="AG49" i="100"/>
  <c r="E39" i="106"/>
  <c r="I53" i="116"/>
  <c r="E49" i="118"/>
  <c r="F49" i="119"/>
  <c r="AD49" i="97"/>
  <c r="AA49" i="99"/>
  <c r="U54" i="102"/>
  <c r="F40" i="106"/>
  <c r="I52" i="116"/>
  <c r="I48" i="120"/>
  <c r="U49" i="97"/>
  <c r="AA56" i="124"/>
  <c r="AA55" i="94"/>
  <c r="C39" i="106"/>
  <c r="AG56" i="94"/>
  <c r="E56" i="124"/>
  <c r="R54" i="102"/>
  <c r="D39" i="106"/>
  <c r="X49" i="97"/>
  <c r="X47" i="93"/>
  <c r="O54" i="102"/>
  <c r="L49" i="120"/>
  <c r="I50" i="120"/>
  <c r="AM51" i="96"/>
  <c r="X49" i="99"/>
  <c r="AL56" i="101"/>
  <c r="X50" i="98"/>
  <c r="R48" i="93"/>
  <c r="AG48" i="93"/>
  <c r="AJ56" i="94"/>
  <c r="X48" i="95"/>
  <c r="AJ50" i="96"/>
  <c r="AM49" i="97"/>
  <c r="X49" i="98"/>
  <c r="AL48" i="97"/>
  <c r="AM49" i="95"/>
  <c r="AJ56" i="101"/>
  <c r="D62" i="107"/>
  <c r="L48" i="120"/>
  <c r="U47" i="93"/>
  <c r="AD56" i="94"/>
  <c r="U48" i="95"/>
  <c r="U48" i="97"/>
  <c r="U49" i="98"/>
  <c r="AA48" i="100"/>
  <c r="AD49" i="100"/>
  <c r="R53" i="102"/>
  <c r="D40" i="106"/>
  <c r="AL51" i="96"/>
  <c r="X48" i="97"/>
  <c r="F50" i="117"/>
  <c r="X62" i="107"/>
  <c r="L56" i="94"/>
  <c r="L55" i="94"/>
  <c r="E49" i="95"/>
  <c r="X50" i="96"/>
  <c r="L50" i="98"/>
  <c r="I50" i="98"/>
  <c r="L49" i="98"/>
  <c r="U62" i="107"/>
  <c r="I49" i="117"/>
  <c r="F48" i="93"/>
  <c r="AL49" i="95"/>
  <c r="F48" i="99"/>
  <c r="AM50" i="98"/>
  <c r="X61" i="107"/>
  <c r="I62" i="107"/>
  <c r="E50" i="117"/>
  <c r="U50" i="96"/>
  <c r="D68" i="107"/>
  <c r="F47" i="93"/>
  <c r="I56" i="94"/>
  <c r="X51" i="96"/>
  <c r="I49" i="95"/>
  <c r="C48" i="97"/>
  <c r="E48" i="100"/>
  <c r="F48" i="100"/>
  <c r="I55" i="94"/>
  <c r="D48" i="97"/>
  <c r="O56" i="101"/>
  <c r="I50" i="117"/>
  <c r="D48" i="118"/>
  <c r="C48" i="119"/>
  <c r="AL53" i="102"/>
  <c r="X40" i="106"/>
  <c r="L56" i="124"/>
  <c r="O55" i="94"/>
  <c r="R57" i="101"/>
  <c r="C49" i="100"/>
  <c r="O57" i="101"/>
  <c r="AA49" i="100"/>
  <c r="U39" i="106"/>
  <c r="U40" i="106"/>
  <c r="L61" i="107"/>
  <c r="AA50" i="96"/>
  <c r="AL54" i="102"/>
  <c r="AG62" i="107"/>
  <c r="L49" i="117"/>
  <c r="F48" i="120"/>
  <c r="AD56" i="124"/>
  <c r="I48" i="95"/>
  <c r="D49" i="97"/>
  <c r="F49" i="100"/>
  <c r="AM53" i="102"/>
  <c r="C49" i="97"/>
  <c r="AJ49" i="118"/>
  <c r="C61" i="107"/>
  <c r="AL49" i="118"/>
  <c r="AA49" i="118"/>
  <c r="X56" i="94"/>
  <c r="L62" i="107"/>
  <c r="AD49" i="118"/>
  <c r="F61" i="107"/>
  <c r="AD48" i="118"/>
  <c r="C48" i="118"/>
  <c r="U49" i="95"/>
  <c r="C48" i="93"/>
  <c r="AG61" i="107"/>
  <c r="L53" i="116"/>
  <c r="AM48" i="118"/>
  <c r="X56" i="101"/>
  <c r="I48" i="118"/>
  <c r="X48" i="93"/>
  <c r="O48" i="97"/>
  <c r="L49" i="99"/>
  <c r="AJ48" i="99"/>
  <c r="U48" i="118"/>
  <c r="L49" i="118"/>
  <c r="I48" i="93"/>
  <c r="I49" i="100"/>
  <c r="AD39" i="106"/>
  <c r="C53" i="102"/>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F49" i="117"/>
  <c r="AJ48" i="118"/>
  <c r="D49" i="118"/>
  <c r="C67" i="107"/>
  <c r="L47" i="93"/>
  <c r="L48" i="95"/>
  <c r="AA51" i="96"/>
  <c r="X48" i="99"/>
  <c r="O61" i="107"/>
  <c r="AA62" i="107"/>
  <c r="L48" i="93"/>
  <c r="U48" i="99"/>
  <c r="I48" i="100"/>
  <c r="U56" i="101"/>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AL12" i="96"/>
  <c r="AL20" i="96"/>
  <c r="AL28" i="96"/>
  <c r="AH9" i="99"/>
  <c r="AL20" i="106"/>
  <c r="E50" i="97"/>
  <c r="AI9" i="60"/>
  <c r="AI10" i="60"/>
  <c r="AL12" i="60"/>
  <c r="AD47" i="93"/>
  <c r="AL55" i="94"/>
  <c r="E43" i="93"/>
  <c r="C57" i="94"/>
  <c r="AI9" i="99"/>
  <c r="AI9" i="106"/>
  <c r="AM62" i="107"/>
  <c r="AL61" i="107"/>
  <c r="AJ9" i="60"/>
  <c r="AJ9" i="99"/>
  <c r="AL11" i="99"/>
  <c r="AL19" i="99"/>
  <c r="AL27" i="99"/>
  <c r="AJ9" i="102"/>
  <c r="AL17" i="106"/>
  <c r="AL25" i="106"/>
  <c r="AL12" i="106"/>
  <c r="AJ10" i="60"/>
  <c r="AL28" i="60"/>
  <c r="AL20" i="60"/>
  <c r="O47" i="93"/>
  <c r="AA56" i="94"/>
  <c r="AL15" i="96"/>
  <c r="AL23" i="96"/>
  <c r="AL11" i="100"/>
  <c r="AL19" i="100"/>
  <c r="AL27" i="100"/>
  <c r="R62" i="107"/>
  <c r="AL15" i="100"/>
  <c r="AL26" i="106"/>
  <c r="C51" i="98"/>
  <c r="R56" i="94"/>
  <c r="I43" i="100"/>
  <c r="E43" i="100"/>
  <c r="C43" i="100"/>
  <c r="R61" i="107"/>
  <c r="AM61" i="107"/>
  <c r="AL17" i="60"/>
  <c r="I43" i="97"/>
  <c r="E43" i="97"/>
  <c r="C43" i="97"/>
  <c r="E43" i="99"/>
  <c r="C43" i="99"/>
  <c r="AJ9" i="106"/>
  <c r="AL18" i="106"/>
  <c r="AJ43" i="107"/>
  <c r="AL25" i="60"/>
  <c r="E48" i="93"/>
  <c r="E55" i="94"/>
  <c r="AJ49" i="98"/>
  <c r="AL12" i="95"/>
  <c r="AL20" i="95"/>
  <c r="AL28" i="95"/>
  <c r="O51" i="98"/>
  <c r="AL16" i="99"/>
  <c r="AL24" i="99"/>
  <c r="AL14" i="106"/>
  <c r="AL22" i="106"/>
  <c r="AL30" i="106"/>
  <c r="AJ62" i="107"/>
  <c r="AK31" i="107"/>
  <c r="AL31" i="107" s="1"/>
  <c r="AI10" i="116"/>
  <c r="I51" i="117"/>
  <c r="AL20" i="118"/>
  <c r="R49" i="118"/>
  <c r="AH9" i="119"/>
  <c r="AI9" i="119"/>
  <c r="AH9" i="120"/>
  <c r="X56" i="124"/>
  <c r="X57" i="124"/>
  <c r="U57" i="124"/>
  <c r="I51" i="98"/>
  <c r="I54" i="116"/>
  <c r="AI10" i="124"/>
  <c r="AJ10" i="124"/>
  <c r="AH10" i="124"/>
  <c r="R48" i="118"/>
  <c r="AL16" i="118"/>
  <c r="E54" i="116"/>
  <c r="D56" i="124"/>
  <c r="C43" i="118"/>
  <c r="E43" i="118"/>
  <c r="C49" i="117"/>
  <c r="AH9" i="117"/>
  <c r="O49" i="118"/>
  <c r="U49" i="118"/>
  <c r="AI9" i="118"/>
  <c r="AG48" i="118"/>
  <c r="AI10" i="118"/>
  <c r="AI10" i="119"/>
  <c r="AJ10" i="119"/>
  <c r="AK31" i="119"/>
  <c r="AL31" i="119" s="1"/>
  <c r="E51" i="117"/>
  <c r="AH10" i="118"/>
  <c r="E50" i="120"/>
  <c r="AH10" i="116"/>
  <c r="AI9" i="117"/>
  <c r="AL14" i="117"/>
  <c r="AH9" i="118"/>
  <c r="AJ9" i="119"/>
  <c r="AL14" i="119"/>
  <c r="F48" i="119"/>
  <c r="E49" i="119"/>
  <c r="AL30" i="124"/>
  <c r="AH9" i="124"/>
  <c r="AL17" i="124"/>
  <c r="AL12" i="124"/>
  <c r="AL28" i="124"/>
  <c r="AJ56" i="124"/>
  <c r="AI9" i="124"/>
  <c r="AL18" i="124"/>
  <c r="E57" i="124"/>
  <c r="AL25" i="124"/>
  <c r="AJ9" i="124"/>
  <c r="AM40" i="116" l="1"/>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<sst xmlns="http://schemas.openxmlformats.org/spreadsheetml/2006/main" count="2156" uniqueCount="329">
  <si>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</si>
  <si>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</si>
  <si>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</si>
  <si>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</si>
  <si>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</si>
  <si>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</si>
  <si>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</si>
  <si>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</si>
  <si>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</si>
  <si>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</si>
  <si>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</si>
  <si>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</si>
  <si>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</si>
  <si>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</si>
  <si>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</si>
  <si>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</si>
  <si>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</si>
  <si>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</si>
  <si>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</si>
  <si>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</si>
  <si>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</si>
  <si>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</si>
  <si>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</si>
  <si>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</si>
  <si>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</si>
  <si>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</si>
  <si>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</si>
  <si>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</si>
  <si>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</si>
  <si>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</si>
  <si>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</si>
  <si>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</si>
  <si>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</si>
  <si>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</si>
  <si>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</si>
  <si>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</si>
  <si>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</si>
  <si>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</si>
  <si>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</si>
  <si>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</si>
  <si>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</si>
  <si>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</si>
  <si>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</si>
  <si>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</si>
  <si>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</si>
  <si>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</si>
  <si>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</si>
  <si>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</si>
  <si>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</si>
  <si>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</si>
  <si>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</si>
  <si>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</si>
  <si>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</si>
  <si>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</si>
  <si>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</si>
  <si>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</si>
  <si>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</si>
  <si>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</si>
  <si>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</si>
  <si>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</si>
  <si>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</si>
  <si>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</si>
  <si>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</si>
  <si>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</si>
  <si>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</si>
  <si>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</si>
  <si>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</si>
  <si>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</si>
  <si>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</si>
  <si>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</si>
  <si>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</si>
  <si>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</si>
  <si>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</si>
  <si>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</si>
  <si>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</si>
  <si>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</si>
  <si>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</si>
  <si>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</si>
  <si>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</si>
  <si>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</si>
  <si>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</si>
  <si>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</si>
  <si>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</si>
  <si>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</si>
  <si>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</si>
  <si>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</si>
  <si>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</si>
  <si>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</si>
  <si>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</si>
  <si>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</si>
  <si>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</si>
  <si>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</si>
  <si>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</si>
  <si>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</si>
  <si>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</si>
  <si>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</si>
  <si>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</si>
  <si>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</si>
  <si>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</si>
  <si>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</si>
  <si>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</si>
  <si>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</si>
  <si>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</si>
  <si>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</si>
  <si>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</si>
  <si>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</si>
  <si>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</si>
  <si>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</si>
  <si>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</si>
  <si>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</si>
  <si>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</si>
  <si>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</si>
  <si>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</si>
  <si>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</si>
  <si>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</si>
  <si>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</si>
  <si>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</si>
  <si>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</si>
  <si>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</si>
  <si>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</si>
  <si>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</si>
  <si>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</si>
  <si>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</si>
  <si>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</si>
  <si>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</si>
  <si>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</si>
  <si>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</si>
  <si>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</si>
  <si>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</si>
  <si>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</si>
  <si>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</si>
  <si>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</si>
  <si>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</si>
  <si>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</si>
  <si>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</si>
  <si>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</si>
  <si>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</si>
  <si>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</si>
  <si>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</si>
  <si>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</si>
  <si>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</si>
  <si>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</si>
  <si>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</si>
  <si>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</si>
  <si>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</si>
  <si>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</si>
  <si>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</si>
  <si>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</si>
  <si>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</si>
  <si>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</si>
  <si>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</si>
  <si>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</si>
  <si>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</si>
  <si>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</si>
  <si>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</si>
  <si>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</si>
  <si>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</si>
  <si>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</si>
  <si>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</si>
  <si>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</si>
  <si>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</si>
  <si>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</si>
  <si>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</si>
  <si>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</si>
  <si>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</si>
  <si>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</si>
  <si>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</si>
  <si>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</si>
  <si>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</si>
  <si>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</si>
  <si>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</si>
  <si>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</si>
  <si>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</si>
  <si>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</si>
  <si>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</si>
  <si>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</si>
  <si>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</si>
  <si>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</si>
  <si>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</si>
  <si>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</si>
  <si>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</si>
  <si>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</si>
  <si>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</si>
  <si>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</si>
  <si>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</si>
  <si>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</si>
  <si>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</si>
  <si>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</si>
  <si>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</si>
  <si>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</si>
  <si>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</si>
  <si>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</si>
  <si>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</si>
  <si>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</si>
  <si>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</si>
  <si>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</si>
  <si>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</si>
  <si>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</si>
  <si>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</si>
  <si>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</si>
  <si>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</si>
  <si>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</si>
  <si>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</si>
  <si>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</si>
  <si>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</si>
  <si>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</si>
  <si>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</si>
  <si>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</si>
  <si>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</si>
  <si>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</si>
  <si>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</si>
  <si>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</si>
  <si>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</si>
  <si>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</si>
  <si>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</si>
  <si>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</si>
  <si>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</si>
  <si>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</si>
  <si>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</si>
  <si>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</si>
  <si>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</si>
  <si>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</si>
  <si>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</si>
  <si>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</si>
  <si>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</si>
  <si>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</si>
  <si>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</si>
  <si>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</si>
  <si>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</si>
  <si>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</si>
  <si>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</si>
  <si>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</si>
  <si>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</si>
  <si>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</si>
  <si>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</si>
  <si>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</si>
  <si>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</si>
  <si>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</si>
  <si>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</si>
  <si>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</si>
  <si>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</si>
  <si>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</si>
  <si>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</si>
  <si>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</si>
  <si>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</si>
  <si>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</si>
  <si>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</si>
  <si>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</si>
  <si>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</si>
  <si>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</si>
  <si>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</si>
  <si>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</si>
  <si>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</si>
  <si>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</si>
  <si>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</si>
  <si>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</si>
  <si>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</si>
  <si>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</si>
  <si>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</si>
  <si>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</si>
  <si>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</si>
  <si>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</si>
  <si>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</si>
  <si>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</si>
  <si>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</si>
  <si>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</si>
  <si>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</si>
  <si>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</si>
  <si>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</si>
  <si>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</si>
  <si>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</si>
  <si>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</si>
  <si>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</si>
  <si>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</si>
  <si>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</si>
  <si>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</si>
  <si>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職種⑩</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</si>
  <si>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</si>
  <si>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</si>
  <si>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</si>
  <si>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</si>
  <si>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</si>
  <si>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</si>
  <si>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</si>
  <si>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</si>
  <si>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</si>
  <si>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</si>
  <si>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</si>
  <si>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</si>
  <si>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</si>
  <si>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</si>
  <si>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</si>
  <si>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</si>
  <si>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</si>
  <si>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</si>
  <si>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</si>
  <si>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</si>
  <si>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</si>
  <si>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</si>
  <si>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</si>
  <si>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</si>
  <si>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</si>
  <si>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</si>
  <si>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</si>
  <si>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</si>
  <si>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</si>
  <si>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</si>
  <si>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</si>
  <si>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</si>
  <si>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</si>
  <si>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 xml:space="preserve"> 　　 保有資格を全て記入するのではなく、人員基準・加配加算上、求められる資格等を入力してください。</t>
    <phoneticPr fontId="1"/>
  </si>
  <si>
    <t>（参考様式６－２）</t>
    <rPh sb="1" eb="3">
      <t>サンコウ</t>
    </rPh>
    <rPh sb="3" eb="5">
      <t>ヨウシキ</t>
    </rPh>
    <phoneticPr fontId="8"/>
  </si>
  <si>
    <t>組織体系図</t>
    <rPh sb="0" eb="2">
      <t>ソシキ</t>
    </rPh>
    <rPh sb="2" eb="5">
      <t>タイケイズ</t>
    </rPh>
    <phoneticPr fontId="8"/>
  </si>
  <si>
    <t>管理者</t>
    <rPh sb="0" eb="3">
      <t>カンリシャ</t>
    </rPh>
    <phoneticPr fontId="8"/>
  </si>
  <si>
    <t>（○○事業所長）</t>
    <rPh sb="3" eb="5">
      <t>ジギョウ</t>
    </rPh>
    <rPh sb="5" eb="7">
      <t>ショチョウ</t>
    </rPh>
    <phoneticPr fontId="8"/>
  </si>
  <si>
    <t>氏名</t>
    <rPh sb="0" eb="2">
      <t>シメイ</t>
    </rPh>
    <phoneticPr fontId="8"/>
  </si>
  <si>
    <t>ｻｰﾋﾞｽ提供責任者</t>
    <rPh sb="5" eb="7">
      <t>テイキョウ</t>
    </rPh>
    <rPh sb="7" eb="10">
      <t>セキニンシャ</t>
    </rPh>
    <phoneticPr fontId="8"/>
  </si>
  <si>
    <t>（役職名）</t>
    <rPh sb="1" eb="4">
      <t>ヤクショクメイ</t>
    </rPh>
    <phoneticPr fontId="8"/>
  </si>
  <si>
    <t>従業者氏名</t>
    <rPh sb="0" eb="3">
      <t>ジュウギョウシャ</t>
    </rPh>
    <rPh sb="3" eb="5">
      <t>シメイ</t>
    </rPh>
    <phoneticPr fontId="8"/>
  </si>
  <si>
    <t>管理部門主任（役職）</t>
    <rPh sb="0" eb="2">
      <t>カンリ</t>
    </rPh>
    <rPh sb="2" eb="4">
      <t>ブモン</t>
    </rPh>
    <rPh sb="4" eb="6">
      <t>シュニン</t>
    </rPh>
    <rPh sb="7" eb="9">
      <t>ヤクショク</t>
    </rPh>
    <phoneticPr fontId="8"/>
  </si>
  <si>
    <t>従業員氏名</t>
    <rPh sb="0" eb="3">
      <t>ジュウギョウイン</t>
    </rPh>
    <rPh sb="3" eb="5">
      <t>シメイ</t>
    </rPh>
    <phoneticPr fontId="8"/>
  </si>
  <si>
    <t>４週</t>
  </si>
  <si>
    <t>○○事業所</t>
    <rPh sb="2" eb="5">
      <t>ジギョウショ</t>
    </rPh>
    <phoneticPr fontId="31"/>
  </si>
  <si>
    <t>予定</t>
  </si>
  <si>
    <t>○○　●</t>
    <phoneticPr fontId="31"/>
  </si>
  <si>
    <t>○○　▲</t>
    <phoneticPr fontId="31"/>
  </si>
  <si>
    <t>○○　▼</t>
    <phoneticPr fontId="31"/>
  </si>
  <si>
    <t>○○　■</t>
    <phoneticPr fontId="31"/>
  </si>
  <si>
    <t>賃金向上達成指導員/目標工賃達成指導員</t>
    <rPh sb="0" eb="4">
      <t>チンギンコウジョウ</t>
    </rPh>
    <rPh sb="4" eb="6">
      <t>タッセイ</t>
    </rPh>
    <rPh sb="6" eb="8">
      <t>シドウ</t>
    </rPh>
    <rPh sb="8" eb="9">
      <t>イン</t>
    </rPh>
    <rPh sb="10" eb="12">
      <t>モクヒョウ</t>
    </rPh>
    <rPh sb="12" eb="14">
      <t>コウチン</t>
    </rPh>
    <rPh sb="14" eb="16">
      <t>タッセイ</t>
    </rPh>
    <rPh sb="16" eb="19">
      <t>シドウイン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</si>
</sst>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2"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14"/>
      <name val="ＭＳ Ｐ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72">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6" fillId="0" borderId="0" xfId="4"/>
    <xf numFmtId="0" fontId="6" fillId="0" borderId="3" xfId="4" applyBorder="1"/>
    <xf numFmtId="0" fontId="6" fillId="0" borderId="4" xfId="4" applyBorder="1"/>
    <xf numFmtId="0" fontId="6" fillId="0" borderId="21" xfId="4" applyBorder="1"/>
    <xf numFmtId="0" fontId="6" fillId="0" borderId="19" xfId="4" applyBorder="1"/>
    <xf numFmtId="0" fontId="6" fillId="0" borderId="0" xfId="4" applyBorder="1"/>
    <xf numFmtId="0" fontId="6" fillId="0" borderId="37" xfId="4" applyBorder="1"/>
    <xf numFmtId="0" fontId="6" fillId="0" borderId="9" xfId="4" applyBorder="1"/>
    <xf numFmtId="0" fontId="6" fillId="0" borderId="10" xfId="4" applyBorder="1"/>
    <xf numFmtId="0" fontId="6" fillId="0" borderId="24" xfId="4" applyBorder="1"/>
    <xf numFmtId="0" fontId="30" fillId="0" borderId="0" xfId="4" applyFont="1"/>
    <xf numFmtId="0" fontId="5" fillId="0" borderId="17" xfId="7" applyFont="1" applyBorder="1" applyAlignment="1">
      <alignment horizontal="center" vertical="center"/>
    </xf>
    <xf numFmtId="0" fontId="5" fillId="0" borderId="17" xfId="7" applyFont="1" applyBorder="1" applyAlignment="1">
      <alignment horizontal="center" vertical="center" wrapText="1"/>
    </xf>
    <xf numFmtId="0" fontId="2" fillId="0" borderId="17" xfId="7" applyFont="1" applyBorder="1" applyAlignment="1">
      <alignment vertical="center"/>
    </xf>
    <xf numFmtId="0" fontId="19" fillId="6" borderId="17" xfId="0" applyFont="1" applyFill="1" applyBorder="1">
      <alignment vertical="center"/>
    </xf>
    <xf numFmtId="0" fontId="5" fillId="0" borderId="17" xfId="7" applyFont="1" applyFill="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5" fillId="0" borderId="0" xfId="7" applyFont="1" applyFill="1" applyBorder="1" applyAlignment="1">
      <alignment horizontal="center"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5" fillId="0" borderId="17" xfId="7" applyFont="1" applyBorder="1">
      <alignment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7" xfId="7" applyFont="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wrapText="1"/>
    </xf>
    <xf numFmtId="0" fontId="5" fillId="0" borderId="17" xfId="3" applyFont="1" applyBorder="1" applyAlignment="1">
      <alignment horizontal="center" vertical="center"/>
    </xf>
    <xf numFmtId="0" fontId="5" fillId="0" borderId="17" xfId="7"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179" fontId="5" fillId="0" borderId="17" xfId="7" applyNumberFormat="1" applyFont="1" applyFill="1" applyBorder="1" applyAlignment="1">
      <alignment horizontal="center" vertical="center"/>
    </xf>
    <xf numFmtId="0" fontId="2" fillId="5" borderId="17" xfId="7" applyFont="1" applyFill="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2" fillId="0" borderId="17" xfId="7" applyFont="1" applyFill="1" applyBorder="1" applyAlignment="1">
      <alignment vertical="center"/>
    </xf>
    <xf numFmtId="0" fontId="5" fillId="0" borderId="16" xfId="7" applyFont="1" applyBorder="1" applyAlignment="1">
      <alignment horizontal="center" vertical="center"/>
    </xf>
    <xf numFmtId="0" fontId="5" fillId="0" borderId="17" xfId="7" applyFont="1" applyBorder="1" applyAlignment="1">
      <alignment horizontal="center" vertical="center" wrapText="1"/>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xf>
    <xf numFmtId="0" fontId="19" fillId="6" borderId="17" xfId="0" applyFont="1" applyFill="1" applyBorder="1">
      <alignment vertical="center"/>
    </xf>
    <xf numFmtId="0" fontId="2" fillId="0" borderId="17" xfId="7" applyFont="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49" fontId="5" fillId="0" borderId="17" xfId="7" applyNumberFormat="1" applyFont="1" applyBorder="1" applyAlignment="1">
      <alignment horizontal="center" vertical="center"/>
    </xf>
    <xf numFmtId="0" fontId="5" fillId="0" borderId="16"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4" borderId="10" xfId="7" applyFont="1" applyFill="1" applyBorder="1" applyAlignment="1">
      <alignment horizontal="center" vertical="center"/>
    </xf>
    <xf numFmtId="0" fontId="2" fillId="0" borderId="10" xfId="7" applyFont="1" applyBorder="1" applyAlignment="1">
      <alignment horizontal="center" vertical="center"/>
    </xf>
    <xf numFmtId="0" fontId="2" fillId="5" borderId="17" xfId="7" applyFont="1" applyFill="1" applyBorder="1" applyAlignment="1">
      <alignment horizontal="center" vertical="center"/>
    </xf>
    <xf numFmtId="0" fontId="19" fillId="6" borderId="0" xfId="0" applyFont="1" applyFill="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0"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0" fontId="30" fillId="0" borderId="0" xfId="4" applyFont="1" applyAlignment="1">
      <alignment horizontal="left"/>
    </xf>
    <xf numFmtId="0" fontId="30" fillId="0" borderId="10" xfId="4" applyFont="1" applyBorder="1" applyAlignment="1">
      <alignment horizontal="center"/>
    </xf>
    <xf numFmtId="0" fontId="30" fillId="0" borderId="0" xfId="4" applyFont="1" applyAlignment="1">
      <alignment horizont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40</xdr:col>
      <xdr:colOff>85725</xdr:colOff>
      <xdr:row>0</xdr:row>
      <xdr:rowOff>104775</xdr:rowOff>
    </xdr:from>
    <xdr:to>
      <xdr:col>51</xdr:col>
      <xdr:colOff>190500</xdr:colOff>
      <xdr:row>9</xdr:row>
      <xdr:rowOff>9525</xdr:rowOff>
    </xdr:to>
    <xdr:sp macro="" textlink="">
      <xdr:nvSpPr>
        <xdr:cNvPr id="2" name="テキスト ボックス 1">
          <a:extLst>
            <a:ext uri="{FF2B5EF4-FFF2-40B4-BE49-F238E27FC236}">
              <a16:creationId xmlns:a16="http://schemas.microsoft.com/office/drawing/2014/main" id="{8136188C-4F4C-492A-B725-CB0124499BAE}"/>
            </a:ext>
          </a:extLst>
        </xdr:cNvPr>
        <xdr:cNvSpPr txBox="1"/>
      </xdr:nvSpPr>
      <xdr:spPr>
        <a:xfrm>
          <a:off x="10677525" y="104775"/>
          <a:ext cx="70199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a:t>
          </a:r>
          <a:endParaRPr kumimoji="1" lang="en-US" altLang="ja-JP" sz="1100"/>
        </a:p>
        <a:p>
          <a:r>
            <a:rPr kumimoji="1" lang="ja-JP" altLang="en-US" sz="1100"/>
            <a:t>・選択肢が設定されているセルがあるため、「選択肢」のシートは削除しないでください。</a:t>
          </a:r>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381000</xdr:colOff>
      <xdr:row>8</xdr:row>
      <xdr:rowOff>85725</xdr:rowOff>
    </xdr:to>
    <xdr:sp macro="" textlink="">
      <xdr:nvSpPr>
        <xdr:cNvPr id="3" name="テキスト ボックス 2">
          <a:extLst>
            <a:ext uri="{FF2B5EF4-FFF2-40B4-BE49-F238E27FC236}">
              <a16:creationId xmlns:a16="http://schemas.microsoft.com/office/drawing/2014/main" id="{0AAF4766-7961-4713-9C28-A0F309FA56AD}"/>
            </a:ext>
          </a:extLst>
        </xdr:cNvPr>
        <xdr:cNvSpPr txBox="1"/>
      </xdr:nvSpPr>
      <xdr:spPr>
        <a:xfrm>
          <a:off x="11430000" y="76200"/>
          <a:ext cx="72199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95250</xdr:colOff>
      <xdr:row>0</xdr:row>
      <xdr:rowOff>85725</xdr:rowOff>
    </xdr:from>
    <xdr:to>
      <xdr:col>51</xdr:col>
      <xdr:colOff>400050</xdr:colOff>
      <xdr:row>8</xdr:row>
      <xdr:rowOff>95250</xdr:rowOff>
    </xdr:to>
    <xdr:sp macro="" textlink="">
      <xdr:nvSpPr>
        <xdr:cNvPr id="2" name="テキスト ボックス 1">
          <a:extLst>
            <a:ext uri="{FF2B5EF4-FFF2-40B4-BE49-F238E27FC236}">
              <a16:creationId xmlns:a16="http://schemas.microsoft.com/office/drawing/2014/main" id="{1AE261D4-3FFD-4A5B-831D-AB325AA21B88}"/>
            </a:ext>
          </a:extLst>
        </xdr:cNvPr>
        <xdr:cNvSpPr txBox="1"/>
      </xdr:nvSpPr>
      <xdr:spPr>
        <a:xfrm>
          <a:off x="11449050" y="85725"/>
          <a:ext cx="72199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381000</xdr:colOff>
      <xdr:row>8</xdr:row>
      <xdr:rowOff>85725</xdr:rowOff>
    </xdr:to>
    <xdr:sp macro="" textlink="">
      <xdr:nvSpPr>
        <xdr:cNvPr id="2" name="テキスト ボックス 1">
          <a:extLst>
            <a:ext uri="{FF2B5EF4-FFF2-40B4-BE49-F238E27FC236}">
              <a16:creationId xmlns:a16="http://schemas.microsoft.com/office/drawing/2014/main" id="{4C49671C-376E-4C93-823E-8C45AF4129BD}"/>
            </a:ext>
          </a:extLst>
        </xdr:cNvPr>
        <xdr:cNvSpPr txBox="1"/>
      </xdr:nvSpPr>
      <xdr:spPr>
        <a:xfrm>
          <a:off x="11430000" y="76200"/>
          <a:ext cx="72199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381000</xdr:colOff>
      <xdr:row>8</xdr:row>
      <xdr:rowOff>85725</xdr:rowOff>
    </xdr:to>
    <xdr:sp macro="" textlink="">
      <xdr:nvSpPr>
        <xdr:cNvPr id="2" name="テキスト ボックス 1">
          <a:extLst>
            <a:ext uri="{FF2B5EF4-FFF2-40B4-BE49-F238E27FC236}">
              <a16:creationId xmlns:a16="http://schemas.microsoft.com/office/drawing/2014/main" id="{0EC689A2-D809-4580-ABDA-C88438D98AA9}"/>
            </a:ext>
          </a:extLst>
        </xdr:cNvPr>
        <xdr:cNvSpPr txBox="1"/>
      </xdr:nvSpPr>
      <xdr:spPr>
        <a:xfrm>
          <a:off x="11430000" y="76200"/>
          <a:ext cx="72199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85725</xdr:colOff>
      <xdr:row>0</xdr:row>
      <xdr:rowOff>104775</xdr:rowOff>
    </xdr:from>
    <xdr:to>
      <xdr:col>51</xdr:col>
      <xdr:colOff>342900</xdr:colOff>
      <xdr:row>8</xdr:row>
      <xdr:rowOff>180975</xdr:rowOff>
    </xdr:to>
    <xdr:sp macro="" textlink="">
      <xdr:nvSpPr>
        <xdr:cNvPr id="2" name="テキスト ボックス 1">
          <a:extLst>
            <a:ext uri="{FF2B5EF4-FFF2-40B4-BE49-F238E27FC236}">
              <a16:creationId xmlns:a16="http://schemas.microsoft.com/office/drawing/2014/main" id="{D54DF5DF-4BEA-4CAA-A5A7-E9BD51EF200E}"/>
            </a:ext>
          </a:extLst>
        </xdr:cNvPr>
        <xdr:cNvSpPr txBox="1"/>
      </xdr:nvSpPr>
      <xdr:spPr>
        <a:xfrm>
          <a:off x="11391900" y="10477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85725</xdr:colOff>
      <xdr:row>0</xdr:row>
      <xdr:rowOff>114300</xdr:rowOff>
    </xdr:from>
    <xdr:to>
      <xdr:col>51</xdr:col>
      <xdr:colOff>342900</xdr:colOff>
      <xdr:row>9</xdr:row>
      <xdr:rowOff>0</xdr:rowOff>
    </xdr:to>
    <xdr:sp macro="" textlink="">
      <xdr:nvSpPr>
        <xdr:cNvPr id="2" name="テキスト ボックス 1">
          <a:extLst>
            <a:ext uri="{FF2B5EF4-FFF2-40B4-BE49-F238E27FC236}">
              <a16:creationId xmlns:a16="http://schemas.microsoft.com/office/drawing/2014/main" id="{E6EE59DA-2F77-41EF-8587-6CAE968A1F70}"/>
            </a:ext>
          </a:extLst>
        </xdr:cNvPr>
        <xdr:cNvSpPr txBox="1"/>
      </xdr:nvSpPr>
      <xdr:spPr>
        <a:xfrm>
          <a:off x="11353800" y="1143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76200</xdr:colOff>
      <xdr:row>0</xdr:row>
      <xdr:rowOff>85725</xdr:rowOff>
    </xdr:from>
    <xdr:to>
      <xdr:col>51</xdr:col>
      <xdr:colOff>333375</xdr:colOff>
      <xdr:row>8</xdr:row>
      <xdr:rowOff>161925</xdr:rowOff>
    </xdr:to>
    <xdr:sp macro="" textlink="">
      <xdr:nvSpPr>
        <xdr:cNvPr id="2" name="テキスト ボックス 1">
          <a:extLst>
            <a:ext uri="{FF2B5EF4-FFF2-40B4-BE49-F238E27FC236}">
              <a16:creationId xmlns:a16="http://schemas.microsoft.com/office/drawing/2014/main" id="{2471CD1D-1B23-43BF-9903-239D272378BB}"/>
            </a:ext>
          </a:extLst>
        </xdr:cNvPr>
        <xdr:cNvSpPr txBox="1"/>
      </xdr:nvSpPr>
      <xdr:spPr>
        <a:xfrm>
          <a:off x="11315700" y="8572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333375</xdr:colOff>
      <xdr:row>8</xdr:row>
      <xdr:rowOff>152400</xdr:rowOff>
    </xdr:to>
    <xdr:sp macro="" textlink="">
      <xdr:nvSpPr>
        <xdr:cNvPr id="2" name="テキスト ボックス 1">
          <a:extLst>
            <a:ext uri="{FF2B5EF4-FFF2-40B4-BE49-F238E27FC236}">
              <a16:creationId xmlns:a16="http://schemas.microsoft.com/office/drawing/2014/main" id="{F06D7600-140C-48EF-8812-34749755E093}"/>
            </a:ext>
          </a:extLst>
        </xdr:cNvPr>
        <xdr:cNvSpPr txBox="1"/>
      </xdr:nvSpPr>
      <xdr:spPr>
        <a:xfrm>
          <a:off x="11353800" y="762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76200</xdr:colOff>
      <xdr:row>0</xdr:row>
      <xdr:rowOff>114300</xdr:rowOff>
    </xdr:from>
    <xdr:to>
      <xdr:col>51</xdr:col>
      <xdr:colOff>333375</xdr:colOff>
      <xdr:row>9</xdr:row>
      <xdr:rowOff>0</xdr:rowOff>
    </xdr:to>
    <xdr:sp macro="" textlink="">
      <xdr:nvSpPr>
        <xdr:cNvPr id="2" name="テキスト ボックス 1">
          <a:extLst>
            <a:ext uri="{FF2B5EF4-FFF2-40B4-BE49-F238E27FC236}">
              <a16:creationId xmlns:a16="http://schemas.microsoft.com/office/drawing/2014/main" id="{DBF892B8-9236-4B7C-87A8-F9FBAFC1B9B1}"/>
            </a:ext>
          </a:extLst>
        </xdr:cNvPr>
        <xdr:cNvSpPr txBox="1"/>
      </xdr:nvSpPr>
      <xdr:spPr>
        <a:xfrm>
          <a:off x="11325225" y="1143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40</xdr:col>
      <xdr:colOff>133350</xdr:colOff>
      <xdr:row>0</xdr:row>
      <xdr:rowOff>85725</xdr:rowOff>
    </xdr:from>
    <xdr:to>
      <xdr:col>51</xdr:col>
      <xdr:colOff>390525</xdr:colOff>
      <xdr:row>8</xdr:row>
      <xdr:rowOff>161925</xdr:rowOff>
    </xdr:to>
    <xdr:sp macro="" textlink="">
      <xdr:nvSpPr>
        <xdr:cNvPr id="2" name="テキスト ボックス 1">
          <a:extLst>
            <a:ext uri="{FF2B5EF4-FFF2-40B4-BE49-F238E27FC236}">
              <a16:creationId xmlns:a16="http://schemas.microsoft.com/office/drawing/2014/main" id="{B16A02FC-F1C3-4D93-ACD7-18A9139CE0F3}"/>
            </a:ext>
          </a:extLst>
        </xdr:cNvPr>
        <xdr:cNvSpPr txBox="1"/>
      </xdr:nvSpPr>
      <xdr:spPr>
        <a:xfrm>
          <a:off x="11382375" y="8572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333375</xdr:colOff>
      <xdr:row>8</xdr:row>
      <xdr:rowOff>152400</xdr:rowOff>
    </xdr:to>
    <xdr:sp macro="" textlink="">
      <xdr:nvSpPr>
        <xdr:cNvPr id="2" name="テキスト ボックス 1">
          <a:extLst>
            <a:ext uri="{FF2B5EF4-FFF2-40B4-BE49-F238E27FC236}">
              <a16:creationId xmlns:a16="http://schemas.microsoft.com/office/drawing/2014/main" id="{DDB43E78-2412-482C-9991-B68BED77CEC8}"/>
            </a:ext>
          </a:extLst>
        </xdr:cNvPr>
        <xdr:cNvSpPr txBox="1"/>
      </xdr:nvSpPr>
      <xdr:spPr>
        <a:xfrm>
          <a:off x="11382375" y="762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95250</xdr:colOff>
      <xdr:row>0</xdr:row>
      <xdr:rowOff>85725</xdr:rowOff>
    </xdr:from>
    <xdr:to>
      <xdr:col>51</xdr:col>
      <xdr:colOff>352425</xdr:colOff>
      <xdr:row>8</xdr:row>
      <xdr:rowOff>161925</xdr:rowOff>
    </xdr:to>
    <xdr:sp macro="" textlink="">
      <xdr:nvSpPr>
        <xdr:cNvPr id="2" name="テキスト ボックス 1">
          <a:extLst>
            <a:ext uri="{FF2B5EF4-FFF2-40B4-BE49-F238E27FC236}">
              <a16:creationId xmlns:a16="http://schemas.microsoft.com/office/drawing/2014/main" id="{EF119C22-8922-4D8C-AD91-2D1616BD0978}"/>
            </a:ext>
          </a:extLst>
        </xdr:cNvPr>
        <xdr:cNvSpPr txBox="1"/>
      </xdr:nvSpPr>
      <xdr:spPr>
        <a:xfrm>
          <a:off x="11382375" y="8572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40</xdr:col>
      <xdr:colOff>95250</xdr:colOff>
      <xdr:row>0</xdr:row>
      <xdr:rowOff>95250</xdr:rowOff>
    </xdr:from>
    <xdr:to>
      <xdr:col>51</xdr:col>
      <xdr:colOff>352425</xdr:colOff>
      <xdr:row>8</xdr:row>
      <xdr:rowOff>171450</xdr:rowOff>
    </xdr:to>
    <xdr:sp macro="" textlink="">
      <xdr:nvSpPr>
        <xdr:cNvPr id="2" name="テキスト ボックス 1">
          <a:extLst>
            <a:ext uri="{FF2B5EF4-FFF2-40B4-BE49-F238E27FC236}">
              <a16:creationId xmlns:a16="http://schemas.microsoft.com/office/drawing/2014/main" id="{EA78D3E8-E008-46F2-A42A-03010D603E5A}"/>
            </a:ext>
          </a:extLst>
        </xdr:cNvPr>
        <xdr:cNvSpPr txBox="1"/>
      </xdr:nvSpPr>
      <xdr:spPr>
        <a:xfrm>
          <a:off x="11363325" y="9525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40</xdr:col>
      <xdr:colOff>95250</xdr:colOff>
      <xdr:row>0</xdr:row>
      <xdr:rowOff>85725</xdr:rowOff>
    </xdr:from>
    <xdr:to>
      <xdr:col>51</xdr:col>
      <xdr:colOff>352425</xdr:colOff>
      <xdr:row>8</xdr:row>
      <xdr:rowOff>95250</xdr:rowOff>
    </xdr:to>
    <xdr:sp macro="" textlink="">
      <xdr:nvSpPr>
        <xdr:cNvPr id="2" name="テキスト ボックス 1">
          <a:extLst>
            <a:ext uri="{FF2B5EF4-FFF2-40B4-BE49-F238E27FC236}">
              <a16:creationId xmlns:a16="http://schemas.microsoft.com/office/drawing/2014/main" id="{5726ACC1-C42C-4710-BE82-126AE3BCD916}"/>
            </a:ext>
          </a:extLst>
        </xdr:cNvPr>
        <xdr:cNvSpPr txBox="1"/>
      </xdr:nvSpPr>
      <xdr:spPr>
        <a:xfrm>
          <a:off x="11344275" y="8572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40</xdr:col>
      <xdr:colOff>76200</xdr:colOff>
      <xdr:row>0</xdr:row>
      <xdr:rowOff>76200</xdr:rowOff>
    </xdr:from>
    <xdr:to>
      <xdr:col>51</xdr:col>
      <xdr:colOff>333375</xdr:colOff>
      <xdr:row>8</xdr:row>
      <xdr:rowOff>85725</xdr:rowOff>
    </xdr:to>
    <xdr:sp macro="" textlink="">
      <xdr:nvSpPr>
        <xdr:cNvPr id="2" name="テキスト ボックス 1">
          <a:extLst>
            <a:ext uri="{FF2B5EF4-FFF2-40B4-BE49-F238E27FC236}">
              <a16:creationId xmlns:a16="http://schemas.microsoft.com/office/drawing/2014/main" id="{8803E3F8-FFA2-4B89-AE95-99E9791D8127}"/>
            </a:ext>
          </a:extLst>
        </xdr:cNvPr>
        <xdr:cNvSpPr txBox="1"/>
      </xdr:nvSpPr>
      <xdr:spPr>
        <a:xfrm>
          <a:off x="11315700" y="762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40</xdr:col>
      <xdr:colOff>104775</xdr:colOff>
      <xdr:row>0</xdr:row>
      <xdr:rowOff>76200</xdr:rowOff>
    </xdr:from>
    <xdr:to>
      <xdr:col>51</xdr:col>
      <xdr:colOff>361950</xdr:colOff>
      <xdr:row>8</xdr:row>
      <xdr:rowOff>85725</xdr:rowOff>
    </xdr:to>
    <xdr:sp macro="" textlink="">
      <xdr:nvSpPr>
        <xdr:cNvPr id="2" name="テキスト ボックス 1">
          <a:extLst>
            <a:ext uri="{FF2B5EF4-FFF2-40B4-BE49-F238E27FC236}">
              <a16:creationId xmlns:a16="http://schemas.microsoft.com/office/drawing/2014/main" id="{94D079AF-F7B7-4024-B147-E76A9DDD2CAD}"/>
            </a:ext>
          </a:extLst>
        </xdr:cNvPr>
        <xdr:cNvSpPr txBox="1"/>
      </xdr:nvSpPr>
      <xdr:spPr>
        <a:xfrm>
          <a:off x="11401425" y="762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40</xdr:col>
      <xdr:colOff>76200</xdr:colOff>
      <xdr:row>0</xdr:row>
      <xdr:rowOff>114300</xdr:rowOff>
    </xdr:from>
    <xdr:to>
      <xdr:col>51</xdr:col>
      <xdr:colOff>333375</xdr:colOff>
      <xdr:row>9</xdr:row>
      <xdr:rowOff>0</xdr:rowOff>
    </xdr:to>
    <xdr:sp macro="" textlink="">
      <xdr:nvSpPr>
        <xdr:cNvPr id="2" name="テキスト ボックス 1">
          <a:extLst>
            <a:ext uri="{FF2B5EF4-FFF2-40B4-BE49-F238E27FC236}">
              <a16:creationId xmlns:a16="http://schemas.microsoft.com/office/drawing/2014/main" id="{5E8946BB-4377-4352-BE68-3D296AC8214C}"/>
            </a:ext>
          </a:extLst>
        </xdr:cNvPr>
        <xdr:cNvSpPr txBox="1"/>
      </xdr:nvSpPr>
      <xdr:spPr>
        <a:xfrm>
          <a:off x="11372850" y="114300"/>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40</xdr:col>
      <xdr:colOff>76200</xdr:colOff>
      <xdr:row>0</xdr:row>
      <xdr:rowOff>85725</xdr:rowOff>
    </xdr:from>
    <xdr:to>
      <xdr:col>51</xdr:col>
      <xdr:colOff>333375</xdr:colOff>
      <xdr:row>8</xdr:row>
      <xdr:rowOff>161925</xdr:rowOff>
    </xdr:to>
    <xdr:sp macro="" textlink="">
      <xdr:nvSpPr>
        <xdr:cNvPr id="2" name="テキスト ボックス 1">
          <a:extLst>
            <a:ext uri="{FF2B5EF4-FFF2-40B4-BE49-F238E27FC236}">
              <a16:creationId xmlns:a16="http://schemas.microsoft.com/office/drawing/2014/main" id="{C64E11EF-A042-4211-AE93-8ECCDADF7D54}"/>
            </a:ext>
          </a:extLst>
        </xdr:cNvPr>
        <xdr:cNvSpPr txBox="1"/>
      </xdr:nvSpPr>
      <xdr:spPr>
        <a:xfrm>
          <a:off x="11382375" y="85725"/>
          <a:ext cx="7172325"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⑴～⑿の注意事項をよく確認してから作成してください。</a:t>
          </a:r>
        </a:p>
        <a:p>
          <a:endParaRPr kumimoji="1" lang="en-US" altLang="ja-JP" sz="1100"/>
        </a:p>
        <a:p>
          <a:r>
            <a:rPr kumimoji="1" lang="ja-JP" altLang="en-US" sz="1100"/>
            <a:t>入力にあたっては、下記の点に注意してください。</a:t>
          </a:r>
          <a:endParaRPr kumimoji="1" lang="en-US" altLang="ja-JP" sz="1100"/>
        </a:p>
        <a:p>
          <a:r>
            <a:rPr kumimoji="1" lang="ja-JP" altLang="en-US" sz="1100"/>
            <a:t>・入力が必要なセルには色を付けてあります。色なしセルには入力しないでください。</a:t>
          </a:r>
          <a:endParaRPr kumimoji="1" lang="en-US" altLang="ja-JP" sz="1100"/>
        </a:p>
        <a:p>
          <a:r>
            <a:rPr kumimoji="1" lang="ja-JP" altLang="en-US" sz="1100"/>
            <a:t>・選択肢が設定されているセルがあるため、「選択肢」のシートは削除しないでください。</a:t>
          </a:r>
          <a:endParaRPr kumimoji="1" lang="en-US" altLang="ja-JP" sz="1100"/>
        </a:p>
        <a:p>
          <a:r>
            <a:rPr kumimoji="1" lang="ja-JP" altLang="en-US" sz="1100"/>
            <a:t>・計算式が設定されているセルがあります。計算式は原則削除または変更等はしないでください。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979554/Downloads/001269336%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55000000000000004"/>
  <cols>
    <col min="1" max="20" width="3.83203125" style="2" customWidth="1"/>
    <col min="21" max="255" width="4.25" style="2" customWidth="1"/>
    <col min="256" max="16384" width="8.25" style="2"/>
  </cols>
  <sheetData>
    <row r="1" spans="1:20" ht="12.75" customHeight="1" x14ac:dyDescent="0.55000000000000004">
      <c r="A1" s="1" t="s">
        <v>92</v>
      </c>
    </row>
    <row r="2" spans="1:20" ht="12.75" customHeight="1" x14ac:dyDescent="0.55000000000000004">
      <c r="L2" s="31" t="s">
        <v>93</v>
      </c>
    </row>
    <row r="3" spans="1:20" ht="12.75" customHeight="1" thickBot="1" x14ac:dyDescent="0.6">
      <c r="A3" s="322"/>
      <c r="B3" s="3"/>
      <c r="C3" s="3"/>
      <c r="D3" s="3"/>
      <c r="E3" s="3"/>
      <c r="F3" s="3"/>
      <c r="G3" s="3"/>
      <c r="H3" s="3"/>
      <c r="I3" s="264"/>
    </row>
    <row r="4" spans="1:20" ht="12.75" customHeight="1" thickBot="1" x14ac:dyDescent="0.6">
      <c r="A4" s="322"/>
      <c r="B4" s="3"/>
      <c r="C4" s="3"/>
      <c r="D4" s="3"/>
      <c r="E4" s="3"/>
      <c r="F4" s="3"/>
      <c r="G4" s="3"/>
      <c r="H4" s="3"/>
      <c r="I4" s="264"/>
      <c r="N4" s="323" t="s">
        <v>58</v>
      </c>
      <c r="O4" s="324"/>
      <c r="P4" s="325"/>
      <c r="Q4" s="325"/>
      <c r="R4" s="325"/>
      <c r="S4" s="325"/>
      <c r="T4" s="326"/>
    </row>
    <row r="5" spans="1:20" ht="12.75" customHeight="1" thickBot="1" x14ac:dyDescent="0.25">
      <c r="B5" s="32"/>
      <c r="C5" s="33"/>
      <c r="D5" s="33"/>
      <c r="E5" s="33"/>
      <c r="F5" s="33"/>
      <c r="G5" s="33"/>
      <c r="H5" s="33"/>
    </row>
    <row r="6" spans="1:20" ht="12.75" customHeight="1" x14ac:dyDescent="0.2">
      <c r="A6" s="4"/>
      <c r="B6" s="327" t="s">
        <v>25</v>
      </c>
      <c r="C6" s="328"/>
      <c r="D6" s="329"/>
      <c r="E6" s="330"/>
      <c r="F6" s="330"/>
      <c r="G6" s="330"/>
      <c r="H6" s="330"/>
      <c r="I6" s="330"/>
      <c r="J6" s="330"/>
      <c r="K6" s="330"/>
      <c r="L6" s="330"/>
      <c r="M6" s="330"/>
      <c r="N6" s="330"/>
      <c r="O6" s="330"/>
      <c r="P6" s="330"/>
      <c r="Q6" s="330"/>
      <c r="R6" s="331"/>
      <c r="S6" s="331"/>
      <c r="T6" s="332"/>
    </row>
    <row r="7" spans="1:20" ht="12.75" customHeight="1" x14ac:dyDescent="0.2">
      <c r="A7" s="5" t="s">
        <v>64</v>
      </c>
      <c r="B7" s="234" t="s">
        <v>34</v>
      </c>
      <c r="C7" s="259"/>
      <c r="D7" s="309"/>
      <c r="E7" s="238"/>
      <c r="F7" s="238"/>
      <c r="G7" s="238"/>
      <c r="H7" s="238"/>
      <c r="I7" s="238"/>
      <c r="J7" s="238"/>
      <c r="K7" s="238"/>
      <c r="L7" s="238"/>
      <c r="M7" s="238"/>
      <c r="N7" s="238"/>
      <c r="O7" s="238"/>
      <c r="P7" s="238"/>
      <c r="Q7" s="238"/>
      <c r="R7" s="239"/>
      <c r="S7" s="239"/>
      <c r="T7" s="310"/>
    </row>
    <row r="8" spans="1:20" ht="12.75" customHeight="1" x14ac:dyDescent="0.55000000000000004">
      <c r="A8" s="5"/>
      <c r="B8" s="298" t="s">
        <v>33</v>
      </c>
      <c r="C8" s="297"/>
      <c r="D8" s="6" t="s">
        <v>32</v>
      </c>
      <c r="E8" s="7"/>
      <c r="F8" s="7"/>
      <c r="G8" s="7"/>
      <c r="H8" s="7"/>
      <c r="I8" s="7"/>
      <c r="J8" s="7"/>
      <c r="K8" s="7"/>
      <c r="L8" s="7"/>
      <c r="M8" s="7"/>
      <c r="N8" s="7"/>
      <c r="O8" s="7"/>
      <c r="P8" s="7"/>
      <c r="Q8" s="7"/>
      <c r="R8" s="7"/>
      <c r="S8" s="7"/>
      <c r="T8" s="8"/>
    </row>
    <row r="9" spans="1:20" ht="12.75" customHeight="1" x14ac:dyDescent="0.55000000000000004">
      <c r="A9" s="5" t="s">
        <v>65</v>
      </c>
      <c r="B9" s="333"/>
      <c r="C9" s="315"/>
      <c r="D9" s="9"/>
      <c r="E9" s="10"/>
      <c r="F9" s="11" t="s">
        <v>28</v>
      </c>
      <c r="G9" s="12"/>
      <c r="H9" s="12"/>
      <c r="I9" s="334" t="s">
        <v>27</v>
      </c>
      <c r="J9" s="334"/>
      <c r="K9" s="10"/>
      <c r="L9" s="10"/>
      <c r="M9" s="10"/>
      <c r="N9" s="10"/>
      <c r="O9" s="10"/>
      <c r="P9" s="10"/>
      <c r="Q9" s="10"/>
      <c r="R9" s="10"/>
      <c r="S9" s="10"/>
      <c r="T9" s="13"/>
    </row>
    <row r="10" spans="1:20" ht="12.75" customHeight="1" x14ac:dyDescent="0.55000000000000004">
      <c r="A10" s="14"/>
      <c r="B10" s="229"/>
      <c r="C10" s="230"/>
      <c r="D10" s="15"/>
      <c r="E10" s="16"/>
      <c r="F10" s="16"/>
      <c r="G10" s="16"/>
      <c r="H10" s="16"/>
      <c r="I10" s="16"/>
      <c r="J10" s="16"/>
      <c r="K10" s="16"/>
      <c r="L10" s="16"/>
      <c r="M10" s="16"/>
      <c r="N10" s="16"/>
      <c r="O10" s="16"/>
      <c r="P10" s="16"/>
      <c r="Q10" s="16"/>
      <c r="R10" s="16"/>
      <c r="S10" s="16"/>
      <c r="T10" s="17"/>
    </row>
    <row r="11" spans="1:20" ht="12.75" customHeight="1" x14ac:dyDescent="0.2">
      <c r="A11" s="18"/>
      <c r="B11" s="234" t="s">
        <v>31</v>
      </c>
      <c r="C11" s="259"/>
      <c r="D11" s="259" t="s">
        <v>30</v>
      </c>
      <c r="E11" s="259"/>
      <c r="F11" s="306"/>
      <c r="G11" s="306"/>
      <c r="H11" s="306"/>
      <c r="I11" s="306"/>
      <c r="J11" s="307"/>
      <c r="K11" s="308" t="s">
        <v>29</v>
      </c>
      <c r="L11" s="308"/>
      <c r="M11" s="309"/>
      <c r="N11" s="238"/>
      <c r="O11" s="238"/>
      <c r="P11" s="238"/>
      <c r="Q11" s="238"/>
      <c r="R11" s="239"/>
      <c r="S11" s="239"/>
      <c r="T11" s="310"/>
    </row>
    <row r="12" spans="1:20" ht="12.75" customHeight="1" x14ac:dyDescent="0.2">
      <c r="A12" s="311" t="s">
        <v>59</v>
      </c>
      <c r="B12" s="276"/>
      <c r="C12" s="276"/>
      <c r="D12" s="276"/>
      <c r="E12" s="276"/>
      <c r="F12" s="276"/>
      <c r="G12" s="276"/>
      <c r="H12" s="276"/>
      <c r="I12" s="312"/>
      <c r="J12" s="225" t="s">
        <v>55</v>
      </c>
      <c r="K12" s="226"/>
      <c r="L12" s="226"/>
      <c r="M12" s="226"/>
      <c r="N12" s="226"/>
      <c r="O12" s="226"/>
      <c r="P12" s="226"/>
      <c r="Q12" s="226"/>
      <c r="R12" s="232"/>
      <c r="S12" s="232"/>
      <c r="T12" s="233"/>
    </row>
    <row r="13" spans="1:20" ht="13" x14ac:dyDescent="0.2">
      <c r="A13" s="313" t="s">
        <v>26</v>
      </c>
      <c r="B13" s="314"/>
      <c r="C13" s="259" t="s">
        <v>25</v>
      </c>
      <c r="D13" s="225"/>
      <c r="E13" s="19"/>
      <c r="F13" s="20"/>
      <c r="G13" s="20"/>
      <c r="H13" s="20"/>
      <c r="I13" s="21"/>
      <c r="J13" s="237" t="s">
        <v>24</v>
      </c>
      <c r="K13" s="315"/>
      <c r="L13" s="316" t="s">
        <v>23</v>
      </c>
      <c r="M13" s="317"/>
      <c r="N13" s="317"/>
      <c r="O13" s="317"/>
      <c r="P13" s="317"/>
      <c r="Q13" s="317"/>
      <c r="R13" s="239"/>
      <c r="S13" s="239"/>
      <c r="T13" s="310"/>
    </row>
    <row r="14" spans="1:20" ht="20.25" customHeight="1" x14ac:dyDescent="0.2">
      <c r="A14" s="318" t="s">
        <v>54</v>
      </c>
      <c r="B14" s="319"/>
      <c r="C14" s="259" t="s">
        <v>22</v>
      </c>
      <c r="D14" s="225"/>
      <c r="E14" s="228"/>
      <c r="F14" s="320"/>
      <c r="G14" s="320"/>
      <c r="H14" s="320"/>
      <c r="I14" s="321"/>
      <c r="J14" s="228"/>
      <c r="K14" s="229"/>
      <c r="L14" s="22"/>
      <c r="M14" s="23"/>
      <c r="N14" s="23"/>
      <c r="O14" s="23"/>
      <c r="P14" s="23"/>
      <c r="Q14" s="23"/>
      <c r="R14" s="23"/>
      <c r="S14" s="23"/>
      <c r="T14" s="24"/>
    </row>
    <row r="15" spans="1:20" ht="12.75" customHeight="1" x14ac:dyDescent="0.55000000000000004">
      <c r="A15" s="302" t="s">
        <v>21</v>
      </c>
      <c r="B15" s="298"/>
      <c r="C15" s="298"/>
      <c r="D15" s="298"/>
      <c r="E15" s="297"/>
      <c r="F15" s="259" t="s">
        <v>66</v>
      </c>
      <c r="G15" s="259"/>
      <c r="H15" s="259"/>
      <c r="I15" s="275" t="s">
        <v>53</v>
      </c>
      <c r="J15" s="276"/>
      <c r="K15" s="277"/>
      <c r="L15" s="259" t="s">
        <v>52</v>
      </c>
      <c r="M15" s="259"/>
      <c r="N15" s="259"/>
      <c r="O15" s="259" t="s">
        <v>51</v>
      </c>
      <c r="P15" s="259"/>
      <c r="Q15" s="225"/>
      <c r="R15" s="304" t="s">
        <v>67</v>
      </c>
      <c r="S15" s="304"/>
      <c r="T15" s="305"/>
    </row>
    <row r="16" spans="1:20" ht="12.75" customHeight="1" x14ac:dyDescent="0.55000000000000004">
      <c r="A16" s="303"/>
      <c r="B16" s="229"/>
      <c r="C16" s="229"/>
      <c r="D16" s="229"/>
      <c r="E16" s="230"/>
      <c r="F16" s="25" t="s">
        <v>19</v>
      </c>
      <c r="G16" s="225" t="s">
        <v>60</v>
      </c>
      <c r="H16" s="234"/>
      <c r="I16" s="26" t="s">
        <v>19</v>
      </c>
      <c r="J16" s="225" t="s">
        <v>60</v>
      </c>
      <c r="K16" s="234"/>
      <c r="L16" s="26" t="s">
        <v>19</v>
      </c>
      <c r="M16" s="225" t="s">
        <v>60</v>
      </c>
      <c r="N16" s="234"/>
      <c r="O16" s="26" t="s">
        <v>19</v>
      </c>
      <c r="P16" s="225" t="s">
        <v>60</v>
      </c>
      <c r="Q16" s="226"/>
      <c r="R16" s="26" t="s">
        <v>19</v>
      </c>
      <c r="S16" s="225" t="s">
        <v>60</v>
      </c>
      <c r="T16" s="299"/>
    </row>
    <row r="17" spans="1:20" ht="12.75" customHeight="1" x14ac:dyDescent="0.55000000000000004">
      <c r="A17" s="27"/>
      <c r="B17" s="296" t="s">
        <v>17</v>
      </c>
      <c r="C17" s="297"/>
      <c r="D17" s="275" t="s">
        <v>16</v>
      </c>
      <c r="E17" s="277"/>
      <c r="F17" s="26"/>
      <c r="G17" s="225"/>
      <c r="H17" s="234"/>
      <c r="I17" s="26"/>
      <c r="J17" s="225"/>
      <c r="K17" s="234"/>
      <c r="L17" s="26"/>
      <c r="M17" s="225"/>
      <c r="N17" s="234"/>
      <c r="O17" s="26"/>
      <c r="P17" s="225"/>
      <c r="Q17" s="226"/>
      <c r="R17" s="26"/>
      <c r="S17" s="225"/>
      <c r="T17" s="299"/>
    </row>
    <row r="18" spans="1:20" ht="12.75" customHeight="1" x14ac:dyDescent="0.55000000000000004">
      <c r="A18" s="27"/>
      <c r="B18" s="228"/>
      <c r="C18" s="230"/>
      <c r="D18" s="275" t="s">
        <v>15</v>
      </c>
      <c r="E18" s="277"/>
      <c r="F18" s="26"/>
      <c r="G18" s="225"/>
      <c r="H18" s="234"/>
      <c r="I18" s="26"/>
      <c r="J18" s="225"/>
      <c r="K18" s="234"/>
      <c r="L18" s="26"/>
      <c r="M18" s="225"/>
      <c r="N18" s="234"/>
      <c r="O18" s="26"/>
      <c r="P18" s="225"/>
      <c r="Q18" s="226"/>
      <c r="R18" s="26"/>
      <c r="S18" s="225"/>
      <c r="T18" s="299"/>
    </row>
    <row r="19" spans="1:20" ht="12.75" customHeight="1" x14ac:dyDescent="0.55000000000000004">
      <c r="A19" s="27"/>
      <c r="B19" s="275" t="s">
        <v>14</v>
      </c>
      <c r="C19" s="276"/>
      <c r="D19" s="276"/>
      <c r="E19" s="277"/>
      <c r="F19" s="225"/>
      <c r="G19" s="226"/>
      <c r="H19" s="234"/>
      <c r="I19" s="225"/>
      <c r="J19" s="226"/>
      <c r="K19" s="234"/>
      <c r="L19" s="225"/>
      <c r="M19" s="226"/>
      <c r="N19" s="234"/>
      <c r="O19" s="225"/>
      <c r="P19" s="226"/>
      <c r="Q19" s="226"/>
      <c r="R19" s="225"/>
      <c r="S19" s="226"/>
      <c r="T19" s="299"/>
    </row>
    <row r="20" spans="1:20" ht="12.75" customHeight="1" x14ac:dyDescent="0.55000000000000004">
      <c r="A20" s="27"/>
      <c r="B20" s="275" t="s">
        <v>13</v>
      </c>
      <c r="C20" s="276"/>
      <c r="D20" s="276"/>
      <c r="E20" s="277"/>
      <c r="F20" s="218"/>
      <c r="G20" s="219"/>
      <c r="H20" s="300"/>
      <c r="I20" s="218"/>
      <c r="J20" s="219"/>
      <c r="K20" s="300"/>
      <c r="L20" s="218"/>
      <c r="M20" s="219"/>
      <c r="N20" s="300"/>
      <c r="O20" s="218"/>
      <c r="P20" s="219"/>
      <c r="Q20" s="219"/>
      <c r="R20" s="218"/>
      <c r="S20" s="219"/>
      <c r="T20" s="301"/>
    </row>
    <row r="21" spans="1:20" ht="12.75" customHeight="1" x14ac:dyDescent="0.55000000000000004">
      <c r="A21" s="27"/>
      <c r="B21" s="298"/>
      <c r="C21" s="298"/>
      <c r="D21" s="298"/>
      <c r="E21" s="297"/>
      <c r="F21" s="259" t="s">
        <v>50</v>
      </c>
      <c r="G21" s="259"/>
      <c r="H21" s="259"/>
      <c r="I21" s="225" t="s">
        <v>49</v>
      </c>
      <c r="J21" s="226"/>
      <c r="K21" s="234"/>
      <c r="L21" s="275" t="s">
        <v>68</v>
      </c>
      <c r="M21" s="276"/>
      <c r="N21" s="277"/>
      <c r="O21" s="225" t="s">
        <v>20</v>
      </c>
      <c r="P21" s="226"/>
      <c r="Q21" s="226"/>
      <c r="R21" s="34"/>
      <c r="T21" s="35"/>
    </row>
    <row r="22" spans="1:20" ht="12.75" customHeight="1" x14ac:dyDescent="0.55000000000000004">
      <c r="A22" s="27"/>
      <c r="B22" s="229"/>
      <c r="C22" s="229"/>
      <c r="D22" s="229"/>
      <c r="E22" s="230"/>
      <c r="F22" s="25" t="s">
        <v>19</v>
      </c>
      <c r="G22" s="225" t="s">
        <v>60</v>
      </c>
      <c r="H22" s="234"/>
      <c r="I22" s="26" t="s">
        <v>19</v>
      </c>
      <c r="J22" s="225" t="s">
        <v>60</v>
      </c>
      <c r="K22" s="234"/>
      <c r="L22" s="26" t="s">
        <v>19</v>
      </c>
      <c r="M22" s="225" t="s">
        <v>60</v>
      </c>
      <c r="N22" s="234"/>
      <c r="O22" s="26" t="s">
        <v>19</v>
      </c>
      <c r="P22" s="225" t="s">
        <v>60</v>
      </c>
      <c r="Q22" s="226"/>
      <c r="R22" s="34"/>
      <c r="T22" s="35"/>
    </row>
    <row r="23" spans="1:20" ht="12.75" customHeight="1" x14ac:dyDescent="0.55000000000000004">
      <c r="A23" s="27"/>
      <c r="B23" s="296" t="s">
        <v>17</v>
      </c>
      <c r="C23" s="297"/>
      <c r="D23" s="275" t="s">
        <v>16</v>
      </c>
      <c r="E23" s="277"/>
      <c r="F23" s="26"/>
      <c r="G23" s="225"/>
      <c r="H23" s="234"/>
      <c r="I23" s="26"/>
      <c r="J23" s="225"/>
      <c r="K23" s="234"/>
      <c r="L23" s="26"/>
      <c r="M23" s="225"/>
      <c r="N23" s="234"/>
      <c r="O23" s="26"/>
      <c r="P23" s="225"/>
      <c r="Q23" s="226"/>
      <c r="R23" s="34"/>
      <c r="T23" s="35"/>
    </row>
    <row r="24" spans="1:20" ht="12.75" customHeight="1" x14ac:dyDescent="0.55000000000000004">
      <c r="A24" s="27"/>
      <c r="B24" s="228"/>
      <c r="C24" s="230"/>
      <c r="D24" s="275" t="s">
        <v>15</v>
      </c>
      <c r="E24" s="277"/>
      <c r="F24" s="26"/>
      <c r="G24" s="225"/>
      <c r="H24" s="234"/>
      <c r="I24" s="26"/>
      <c r="J24" s="225"/>
      <c r="K24" s="234"/>
      <c r="L24" s="26"/>
      <c r="M24" s="225"/>
      <c r="N24" s="234"/>
      <c r="O24" s="26"/>
      <c r="P24" s="225"/>
      <c r="Q24" s="226"/>
      <c r="R24" s="34"/>
      <c r="T24" s="35"/>
    </row>
    <row r="25" spans="1:20" ht="12.75" customHeight="1" x14ac:dyDescent="0.55000000000000004">
      <c r="A25" s="27"/>
      <c r="B25" s="275" t="s">
        <v>14</v>
      </c>
      <c r="C25" s="276"/>
      <c r="D25" s="276"/>
      <c r="E25" s="277"/>
      <c r="F25" s="225"/>
      <c r="G25" s="226"/>
      <c r="H25" s="234"/>
      <c r="I25" s="225"/>
      <c r="J25" s="226"/>
      <c r="K25" s="234"/>
      <c r="L25" s="225"/>
      <c r="M25" s="226"/>
      <c r="N25" s="234"/>
      <c r="O25" s="259"/>
      <c r="P25" s="259"/>
      <c r="Q25" s="225"/>
      <c r="R25" s="34"/>
      <c r="T25" s="35"/>
    </row>
    <row r="26" spans="1:20" ht="12.75" customHeight="1" x14ac:dyDescent="0.55000000000000004">
      <c r="A26" s="27"/>
      <c r="B26" s="275" t="s">
        <v>13</v>
      </c>
      <c r="C26" s="276"/>
      <c r="D26" s="276"/>
      <c r="E26" s="277"/>
      <c r="F26" s="278"/>
      <c r="G26" s="279"/>
      <c r="H26" s="280"/>
      <c r="I26" s="278"/>
      <c r="J26" s="279"/>
      <c r="K26" s="280"/>
      <c r="L26" s="278"/>
      <c r="M26" s="279"/>
      <c r="N26" s="280"/>
      <c r="O26" s="281"/>
      <c r="P26" s="281"/>
      <c r="Q26" s="278"/>
      <c r="R26" s="34"/>
      <c r="T26" s="35"/>
    </row>
    <row r="27" spans="1:20" s="37" customFormat="1" ht="13.5" customHeight="1" x14ac:dyDescent="0.55000000000000004">
      <c r="A27" s="36"/>
      <c r="B27" s="282" t="s">
        <v>69</v>
      </c>
      <c r="C27" s="283"/>
      <c r="D27" s="283"/>
      <c r="E27" s="284"/>
      <c r="F27" s="290" t="s">
        <v>70</v>
      </c>
      <c r="G27" s="231"/>
      <c r="H27" s="231"/>
      <c r="I27" s="231"/>
      <c r="J27" s="231"/>
      <c r="K27" s="231"/>
      <c r="L27" s="231"/>
      <c r="M27" s="231"/>
      <c r="N27" s="231"/>
      <c r="O27" s="231"/>
      <c r="P27" s="231"/>
      <c r="Q27" s="231"/>
      <c r="R27" s="231"/>
      <c r="S27" s="231"/>
      <c r="T27" s="291"/>
    </row>
    <row r="28" spans="1:20" s="37" customFormat="1" ht="13.5" customHeight="1" x14ac:dyDescent="0.55000000000000004">
      <c r="A28" s="36"/>
      <c r="B28" s="285"/>
      <c r="C28" s="239"/>
      <c r="D28" s="239"/>
      <c r="E28" s="286"/>
      <c r="F28" s="38" t="s">
        <v>71</v>
      </c>
      <c r="G28" s="39"/>
      <c r="H28" s="39"/>
      <c r="I28" s="292" t="s">
        <v>72</v>
      </c>
      <c r="J28" s="292"/>
      <c r="K28" s="292"/>
      <c r="L28" s="292"/>
      <c r="M28" s="292" t="s">
        <v>73</v>
      </c>
      <c r="N28" s="292"/>
      <c r="O28" s="292"/>
      <c r="P28" s="292"/>
      <c r="Q28" s="292" t="s">
        <v>74</v>
      </c>
      <c r="R28" s="292"/>
      <c r="S28" s="292"/>
      <c r="T28" s="293"/>
    </row>
    <row r="29" spans="1:20" s="37" customFormat="1" ht="13.5" customHeight="1" x14ac:dyDescent="0.2">
      <c r="A29" s="36"/>
      <c r="B29" s="285"/>
      <c r="C29" s="239"/>
      <c r="D29" s="239"/>
      <c r="E29" s="286"/>
      <c r="F29" s="38" t="s">
        <v>75</v>
      </c>
      <c r="G29" s="39"/>
      <c r="H29" s="39"/>
      <c r="I29" s="290"/>
      <c r="J29" s="294"/>
      <c r="K29" s="294"/>
      <c r="L29" s="295"/>
      <c r="M29" s="290"/>
      <c r="N29" s="294"/>
      <c r="O29" s="294"/>
      <c r="P29" s="295"/>
      <c r="Q29" s="290"/>
      <c r="R29" s="232"/>
      <c r="S29" s="232"/>
      <c r="T29" s="233"/>
    </row>
    <row r="30" spans="1:20" s="37" customFormat="1" ht="13.5" customHeight="1" x14ac:dyDescent="0.2">
      <c r="A30" s="36"/>
      <c r="B30" s="285"/>
      <c r="C30" s="239"/>
      <c r="D30" s="239"/>
      <c r="E30" s="286"/>
      <c r="F30" s="38" t="s">
        <v>76</v>
      </c>
      <c r="G30" s="39"/>
      <c r="H30" s="39"/>
      <c r="I30" s="290"/>
      <c r="J30" s="294"/>
      <c r="K30" s="294"/>
      <c r="L30" s="295"/>
      <c r="M30" s="290"/>
      <c r="N30" s="294"/>
      <c r="O30" s="294"/>
      <c r="P30" s="295"/>
      <c r="Q30" s="290"/>
      <c r="R30" s="232"/>
      <c r="S30" s="232"/>
      <c r="T30" s="233"/>
    </row>
    <row r="31" spans="1:20" s="37" customFormat="1" ht="13.5" customHeight="1" x14ac:dyDescent="0.2">
      <c r="A31" s="40"/>
      <c r="B31" s="287"/>
      <c r="C31" s="288"/>
      <c r="D31" s="288"/>
      <c r="E31" s="289"/>
      <c r="F31" s="38" t="s">
        <v>77</v>
      </c>
      <c r="G31" s="39"/>
      <c r="H31" s="39"/>
      <c r="I31" s="290"/>
      <c r="J31" s="294"/>
      <c r="K31" s="294"/>
      <c r="L31" s="295"/>
      <c r="M31" s="290"/>
      <c r="N31" s="294"/>
      <c r="O31" s="294"/>
      <c r="P31" s="295"/>
      <c r="Q31" s="290"/>
      <c r="R31" s="232"/>
      <c r="S31" s="232"/>
      <c r="T31" s="233"/>
    </row>
    <row r="32" spans="1:20" ht="12.75" customHeight="1" x14ac:dyDescent="0.55000000000000004">
      <c r="A32" s="258" t="s">
        <v>12</v>
      </c>
      <c r="B32" s="259"/>
      <c r="C32" s="259"/>
      <c r="D32" s="259"/>
      <c r="E32" s="259"/>
      <c r="F32" s="225"/>
      <c r="G32" s="226"/>
      <c r="H32" s="226"/>
      <c r="I32" s="226"/>
      <c r="J32" s="226"/>
      <c r="K32" s="226"/>
      <c r="L32" s="226"/>
      <c r="M32" s="226"/>
      <c r="N32" s="226"/>
      <c r="O32" s="226"/>
      <c r="P32" s="226"/>
      <c r="Q32" s="226"/>
      <c r="R32" s="220"/>
      <c r="S32" s="220"/>
      <c r="T32" s="221"/>
    </row>
    <row r="33" spans="1:21" ht="12.75" customHeight="1" x14ac:dyDescent="0.55000000000000004">
      <c r="A33" s="258"/>
      <c r="B33" s="217" t="s">
        <v>11</v>
      </c>
      <c r="C33" s="217"/>
      <c r="D33" s="217"/>
      <c r="E33" s="217"/>
      <c r="F33" s="222" t="s">
        <v>78</v>
      </c>
      <c r="G33" s="223"/>
      <c r="H33" s="223"/>
      <c r="I33" s="223"/>
      <c r="J33" s="223"/>
      <c r="K33" s="223"/>
      <c r="L33" s="223"/>
      <c r="M33" s="223"/>
      <c r="N33" s="223"/>
      <c r="O33" s="223"/>
      <c r="P33" s="223"/>
      <c r="Q33" s="223"/>
      <c r="R33" s="220"/>
      <c r="S33" s="220"/>
      <c r="T33" s="221"/>
    </row>
    <row r="34" spans="1:21" ht="12.75" customHeight="1" x14ac:dyDescent="0.55000000000000004">
      <c r="A34" s="258"/>
      <c r="B34" s="217" t="s">
        <v>10</v>
      </c>
      <c r="C34" s="217"/>
      <c r="D34" s="217"/>
      <c r="E34" s="217"/>
      <c r="F34" s="222" t="s">
        <v>79</v>
      </c>
      <c r="G34" s="223"/>
      <c r="H34" s="223"/>
      <c r="I34" s="223"/>
      <c r="J34" s="223"/>
      <c r="K34" s="223"/>
      <c r="L34" s="223"/>
      <c r="M34" s="223"/>
      <c r="N34" s="223"/>
      <c r="O34" s="223"/>
      <c r="P34" s="223"/>
      <c r="Q34" s="223"/>
      <c r="R34" s="220"/>
      <c r="S34" s="220"/>
      <c r="T34" s="221"/>
    </row>
    <row r="35" spans="1:21" ht="12.75" customHeight="1" x14ac:dyDescent="0.55000000000000004">
      <c r="A35" s="258"/>
      <c r="B35" s="260" t="s">
        <v>48</v>
      </c>
      <c r="C35" s="261"/>
      <c r="D35" s="261"/>
      <c r="E35" s="262"/>
      <c r="F35" s="269" t="s">
        <v>47</v>
      </c>
      <c r="G35" s="270"/>
      <c r="H35" s="271" t="s">
        <v>46</v>
      </c>
      <c r="I35" s="271"/>
      <c r="J35" s="271"/>
      <c r="K35" s="271"/>
      <c r="L35" s="271"/>
      <c r="M35" s="271"/>
      <c r="N35" s="271"/>
      <c r="O35" s="271"/>
      <c r="P35" s="271"/>
      <c r="Q35" s="272"/>
      <c r="R35" s="41"/>
      <c r="S35" s="42"/>
      <c r="T35" s="43"/>
    </row>
    <row r="36" spans="1:21" ht="12.75" customHeight="1" x14ac:dyDescent="0.55000000000000004">
      <c r="A36" s="258"/>
      <c r="B36" s="263"/>
      <c r="C36" s="264"/>
      <c r="D36" s="264"/>
      <c r="E36" s="265"/>
      <c r="F36" s="269"/>
      <c r="G36" s="270"/>
      <c r="H36" s="273" t="s">
        <v>45</v>
      </c>
      <c r="I36" s="273"/>
      <c r="J36" s="273" t="s">
        <v>44</v>
      </c>
      <c r="K36" s="273"/>
      <c r="L36" s="273" t="s">
        <v>43</v>
      </c>
      <c r="M36" s="273"/>
      <c r="N36" s="273" t="s">
        <v>42</v>
      </c>
      <c r="O36" s="273"/>
      <c r="P36" s="273" t="s">
        <v>41</v>
      </c>
      <c r="Q36" s="274"/>
      <c r="R36" s="34"/>
      <c r="T36" s="35"/>
    </row>
    <row r="37" spans="1:21" ht="12.75" customHeight="1" x14ac:dyDescent="0.55000000000000004">
      <c r="A37" s="258"/>
      <c r="B37" s="263"/>
      <c r="C37" s="264"/>
      <c r="D37" s="264"/>
      <c r="E37" s="265"/>
      <c r="F37" s="253"/>
      <c r="G37" s="253"/>
      <c r="H37" s="253"/>
      <c r="I37" s="253"/>
      <c r="J37" s="253"/>
      <c r="K37" s="253"/>
      <c r="L37" s="253"/>
      <c r="M37" s="253"/>
      <c r="N37" s="253"/>
      <c r="O37" s="253"/>
      <c r="P37" s="253"/>
      <c r="Q37" s="254"/>
      <c r="R37" s="34"/>
      <c r="T37" s="35"/>
    </row>
    <row r="38" spans="1:21" ht="12.75" customHeight="1" x14ac:dyDescent="0.55000000000000004">
      <c r="A38" s="258"/>
      <c r="B38" s="263"/>
      <c r="C38" s="264"/>
      <c r="D38" s="264"/>
      <c r="E38" s="265"/>
      <c r="F38" s="253" t="s">
        <v>80</v>
      </c>
      <c r="G38" s="253"/>
      <c r="H38" s="253" t="s">
        <v>81</v>
      </c>
      <c r="I38" s="254"/>
      <c r="J38" s="255" t="s">
        <v>82</v>
      </c>
      <c r="K38" s="255"/>
      <c r="L38" s="44"/>
      <c r="M38" s="44"/>
      <c r="N38" s="44"/>
      <c r="O38" s="44"/>
      <c r="P38" s="44"/>
      <c r="Q38" s="44"/>
      <c r="R38" s="45"/>
      <c r="S38" s="45"/>
      <c r="T38" s="46"/>
      <c r="U38" s="45"/>
    </row>
    <row r="39" spans="1:21" ht="12.75" customHeight="1" x14ac:dyDescent="0.55000000000000004">
      <c r="A39" s="258"/>
      <c r="B39" s="263"/>
      <c r="C39" s="264"/>
      <c r="D39" s="264"/>
      <c r="E39" s="265"/>
      <c r="F39" s="253"/>
      <c r="G39" s="253"/>
      <c r="H39" s="253"/>
      <c r="I39" s="254"/>
      <c r="J39" s="255"/>
      <c r="K39" s="255"/>
      <c r="L39" s="45"/>
      <c r="M39" s="45"/>
      <c r="N39" s="45"/>
      <c r="O39" s="45"/>
      <c r="P39" s="45"/>
      <c r="Q39" s="45"/>
      <c r="R39" s="45"/>
      <c r="S39" s="45"/>
      <c r="T39" s="46"/>
      <c r="U39" s="45"/>
    </row>
    <row r="40" spans="1:21" ht="12.75" customHeight="1" x14ac:dyDescent="0.55000000000000004">
      <c r="A40" s="258"/>
      <c r="B40" s="266"/>
      <c r="C40" s="267"/>
      <c r="D40" s="267"/>
      <c r="E40" s="268"/>
      <c r="F40" s="254"/>
      <c r="G40" s="256"/>
      <c r="H40" s="254"/>
      <c r="I40" s="257"/>
      <c r="J40" s="253"/>
      <c r="K40" s="253"/>
      <c r="L40" s="47"/>
      <c r="M40" s="47"/>
      <c r="N40" s="47"/>
      <c r="O40" s="47"/>
      <c r="P40" s="47"/>
      <c r="Q40" s="47"/>
      <c r="R40" s="47"/>
      <c r="S40" s="47"/>
      <c r="T40" s="48"/>
      <c r="U40" s="45"/>
    </row>
    <row r="41" spans="1:21" ht="12.75" customHeight="1" x14ac:dyDescent="0.55000000000000004">
      <c r="A41" s="258"/>
      <c r="B41" s="222" t="s">
        <v>40</v>
      </c>
      <c r="C41" s="223"/>
      <c r="D41" s="223"/>
      <c r="E41" s="224"/>
      <c r="F41" s="225" t="s">
        <v>83</v>
      </c>
      <c r="G41" s="226"/>
      <c r="H41" s="226"/>
      <c r="I41" s="226"/>
      <c r="J41" s="226"/>
      <c r="K41" s="226"/>
      <c r="L41" s="226"/>
      <c r="M41" s="226"/>
      <c r="N41" s="226"/>
      <c r="O41" s="226"/>
      <c r="P41" s="226"/>
      <c r="Q41" s="226"/>
      <c r="R41" s="220"/>
      <c r="S41" s="220"/>
      <c r="T41" s="221"/>
    </row>
    <row r="42" spans="1:21" ht="12.75" customHeight="1" x14ac:dyDescent="0.55000000000000004">
      <c r="A42" s="258"/>
      <c r="B42" s="217" t="s">
        <v>39</v>
      </c>
      <c r="C42" s="217"/>
      <c r="D42" s="217"/>
      <c r="E42" s="217"/>
      <c r="F42" s="218"/>
      <c r="G42" s="219"/>
      <c r="H42" s="219"/>
      <c r="I42" s="219"/>
      <c r="J42" s="219"/>
      <c r="K42" s="219"/>
      <c r="L42" s="219"/>
      <c r="M42" s="219"/>
      <c r="N42" s="219"/>
      <c r="O42" s="219"/>
      <c r="P42" s="219"/>
      <c r="Q42" s="219"/>
      <c r="R42" s="220"/>
      <c r="S42" s="220"/>
      <c r="T42" s="221"/>
    </row>
    <row r="43" spans="1:21" ht="12.75" customHeight="1" x14ac:dyDescent="0.55000000000000004">
      <c r="A43" s="258"/>
      <c r="B43" s="222" t="s">
        <v>35</v>
      </c>
      <c r="C43" s="223"/>
      <c r="D43" s="223"/>
      <c r="E43" s="224"/>
      <c r="F43" s="225" t="s">
        <v>84</v>
      </c>
      <c r="G43" s="226"/>
      <c r="H43" s="226"/>
      <c r="I43" s="226"/>
      <c r="J43" s="226"/>
      <c r="K43" s="226"/>
      <c r="L43" s="226"/>
      <c r="M43" s="226"/>
      <c r="N43" s="226"/>
      <c r="O43" s="226"/>
      <c r="P43" s="226"/>
      <c r="Q43" s="226"/>
      <c r="R43" s="220"/>
      <c r="S43" s="220"/>
      <c r="T43" s="221"/>
    </row>
    <row r="44" spans="1:21" ht="12.75" customHeight="1" x14ac:dyDescent="0.55000000000000004">
      <c r="A44" s="258"/>
      <c r="B44" s="217" t="s">
        <v>9</v>
      </c>
      <c r="C44" s="217"/>
      <c r="D44" s="217"/>
      <c r="E44" s="217"/>
      <c r="F44" s="225"/>
      <c r="G44" s="226"/>
      <c r="H44" s="226"/>
      <c r="I44" s="226"/>
      <c r="J44" s="226"/>
      <c r="K44" s="226"/>
      <c r="L44" s="226"/>
      <c r="M44" s="226"/>
      <c r="N44" s="226"/>
      <c r="O44" s="226"/>
      <c r="P44" s="226"/>
      <c r="Q44" s="226"/>
      <c r="R44" s="220"/>
      <c r="S44" s="220"/>
      <c r="T44" s="221"/>
    </row>
    <row r="45" spans="1:21" ht="12.75" customHeight="1" x14ac:dyDescent="0.55000000000000004">
      <c r="A45" s="258"/>
      <c r="B45" s="217"/>
      <c r="C45" s="217"/>
      <c r="D45" s="217"/>
      <c r="E45" s="217"/>
      <c r="F45" s="225"/>
      <c r="G45" s="226"/>
      <c r="H45" s="226"/>
      <c r="I45" s="226"/>
      <c r="J45" s="226"/>
      <c r="K45" s="226"/>
      <c r="L45" s="226"/>
      <c r="M45" s="226"/>
      <c r="N45" s="226"/>
      <c r="O45" s="226"/>
      <c r="P45" s="226"/>
      <c r="Q45" s="226"/>
      <c r="R45" s="220"/>
      <c r="S45" s="220"/>
      <c r="T45" s="221"/>
    </row>
    <row r="46" spans="1:21" ht="12.75" customHeight="1" x14ac:dyDescent="0.55000000000000004">
      <c r="A46" s="258"/>
      <c r="B46" s="217" t="s">
        <v>8</v>
      </c>
      <c r="C46" s="217"/>
      <c r="D46" s="217"/>
      <c r="E46" s="217"/>
      <c r="F46" s="225"/>
      <c r="G46" s="226"/>
      <c r="H46" s="226"/>
      <c r="I46" s="226"/>
      <c r="J46" s="226"/>
      <c r="K46" s="226"/>
      <c r="L46" s="226"/>
      <c r="M46" s="226"/>
      <c r="N46" s="226"/>
      <c r="O46" s="226"/>
      <c r="P46" s="226"/>
      <c r="Q46" s="226"/>
      <c r="R46" s="220"/>
      <c r="S46" s="220"/>
      <c r="T46" s="221"/>
    </row>
    <row r="47" spans="1:21" ht="12.75" customHeight="1" x14ac:dyDescent="0.2">
      <c r="A47" s="258"/>
      <c r="B47" s="217" t="s">
        <v>7</v>
      </c>
      <c r="C47" s="217"/>
      <c r="D47" s="217"/>
      <c r="E47" s="217"/>
      <c r="F47" s="228" t="s">
        <v>6</v>
      </c>
      <c r="G47" s="229"/>
      <c r="H47" s="229"/>
      <c r="I47" s="230"/>
      <c r="J47" s="228" t="s">
        <v>5</v>
      </c>
      <c r="K47" s="229"/>
      <c r="L47" s="229"/>
      <c r="M47" s="230"/>
      <c r="N47" s="225"/>
      <c r="O47" s="231"/>
      <c r="P47" s="231"/>
      <c r="Q47" s="231"/>
      <c r="R47" s="232"/>
      <c r="S47" s="232"/>
      <c r="T47" s="233"/>
    </row>
    <row r="48" spans="1:21" ht="12.75" customHeight="1" x14ac:dyDescent="0.2">
      <c r="A48" s="258"/>
      <c r="B48" s="227"/>
      <c r="C48" s="227"/>
      <c r="D48" s="227"/>
      <c r="E48" s="227"/>
      <c r="F48" s="225" t="s">
        <v>4</v>
      </c>
      <c r="G48" s="226"/>
      <c r="H48" s="226"/>
      <c r="I48" s="234"/>
      <c r="J48" s="235" t="s">
        <v>3</v>
      </c>
      <c r="K48" s="236"/>
      <c r="L48" s="49"/>
      <c r="M48" s="50"/>
      <c r="N48" s="51" t="s">
        <v>2</v>
      </c>
      <c r="O48" s="237"/>
      <c r="P48" s="238"/>
      <c r="Q48" s="238"/>
      <c r="R48" s="239"/>
      <c r="S48" s="239"/>
      <c r="T48" s="35"/>
    </row>
    <row r="49" spans="1:20" ht="12.75" customHeight="1" x14ac:dyDescent="0.2">
      <c r="A49" s="258"/>
      <c r="B49" s="227"/>
      <c r="C49" s="227"/>
      <c r="D49" s="227"/>
      <c r="E49" s="227"/>
      <c r="F49" s="225" t="s">
        <v>1</v>
      </c>
      <c r="G49" s="226"/>
      <c r="H49" s="226"/>
      <c r="I49" s="234"/>
      <c r="J49" s="225"/>
      <c r="K49" s="231"/>
      <c r="L49" s="231"/>
      <c r="M49" s="231"/>
      <c r="N49" s="231"/>
      <c r="O49" s="231"/>
      <c r="P49" s="231"/>
      <c r="Q49" s="231"/>
      <c r="R49" s="232"/>
      <c r="S49" s="232"/>
      <c r="T49" s="233"/>
    </row>
    <row r="50" spans="1:20" ht="12.75" customHeight="1" x14ac:dyDescent="0.55000000000000004">
      <c r="A50" s="240" t="s">
        <v>38</v>
      </c>
      <c r="B50" s="231"/>
      <c r="C50" s="231"/>
      <c r="D50" s="231"/>
      <c r="E50" s="241"/>
      <c r="F50" s="225" t="s">
        <v>37</v>
      </c>
      <c r="G50" s="234"/>
      <c r="H50" s="52"/>
      <c r="I50" s="52"/>
      <c r="J50" s="53"/>
      <c r="K50" s="54"/>
      <c r="L50" s="242" t="s">
        <v>36</v>
      </c>
      <c r="M50" s="242"/>
      <c r="N50" s="242"/>
      <c r="O50" s="55"/>
      <c r="P50" s="56"/>
      <c r="Q50" s="56"/>
      <c r="R50" s="56"/>
      <c r="S50" s="56"/>
      <c r="T50" s="57"/>
    </row>
    <row r="51" spans="1:20" ht="26.25" customHeight="1" x14ac:dyDescent="0.55000000000000004">
      <c r="A51" s="243" t="s">
        <v>61</v>
      </c>
      <c r="B51" s="220"/>
      <c r="C51" s="220"/>
      <c r="D51" s="220"/>
      <c r="E51" s="244"/>
      <c r="F51" s="225"/>
      <c r="G51" s="226"/>
      <c r="H51" s="226"/>
      <c r="I51" s="226"/>
      <c r="J51" s="226"/>
      <c r="K51" s="226"/>
      <c r="L51" s="226"/>
      <c r="M51" s="226"/>
      <c r="N51" s="226"/>
      <c r="O51" s="226"/>
      <c r="P51" s="226"/>
      <c r="Q51" s="226"/>
      <c r="R51" s="220"/>
      <c r="S51" s="220"/>
      <c r="T51" s="221"/>
    </row>
    <row r="52" spans="1:20" ht="39" customHeight="1" thickBot="1" x14ac:dyDescent="0.25">
      <c r="A52" s="245" t="s">
        <v>62</v>
      </c>
      <c r="B52" s="246"/>
      <c r="C52" s="246"/>
      <c r="D52" s="246"/>
      <c r="E52" s="246"/>
      <c r="F52" s="247" t="s">
        <v>85</v>
      </c>
      <c r="G52" s="248"/>
      <c r="H52" s="248"/>
      <c r="I52" s="248"/>
      <c r="J52" s="248"/>
      <c r="K52" s="248"/>
      <c r="L52" s="248"/>
      <c r="M52" s="248"/>
      <c r="N52" s="248"/>
      <c r="O52" s="248"/>
      <c r="P52" s="248"/>
      <c r="Q52" s="248"/>
      <c r="R52" s="249"/>
      <c r="S52" s="249"/>
      <c r="T52" s="250"/>
    </row>
    <row r="53" spans="1:20" ht="12.75" customHeight="1" x14ac:dyDescent="0.55000000000000004">
      <c r="A53" s="29" t="s">
        <v>0</v>
      </c>
    </row>
    <row r="54" spans="1:20" ht="12.75" customHeight="1" x14ac:dyDescent="0.55000000000000004">
      <c r="A54" s="251" t="s">
        <v>86</v>
      </c>
      <c r="B54" s="252"/>
      <c r="C54" s="252"/>
      <c r="D54" s="252"/>
      <c r="E54" s="252"/>
      <c r="F54" s="252"/>
      <c r="G54" s="252"/>
      <c r="H54" s="252"/>
      <c r="I54" s="252"/>
      <c r="J54" s="252"/>
      <c r="K54" s="252"/>
      <c r="L54" s="252"/>
      <c r="M54" s="252"/>
      <c r="N54" s="252"/>
      <c r="O54" s="252"/>
      <c r="P54" s="252"/>
      <c r="Q54" s="252"/>
      <c r="R54" s="252"/>
      <c r="S54" s="252"/>
      <c r="T54" s="252"/>
    </row>
    <row r="55" spans="1:20" ht="12.75" customHeight="1" x14ac:dyDescent="0.55000000000000004">
      <c r="A55" s="251" t="s">
        <v>63</v>
      </c>
      <c r="B55" s="252"/>
      <c r="C55" s="252"/>
      <c r="D55" s="252"/>
      <c r="E55" s="252"/>
      <c r="F55" s="252"/>
      <c r="G55" s="252"/>
      <c r="H55" s="252"/>
      <c r="I55" s="252"/>
      <c r="J55" s="252"/>
      <c r="K55" s="252"/>
      <c r="L55" s="252"/>
      <c r="M55" s="252"/>
      <c r="N55" s="252"/>
      <c r="O55" s="252"/>
      <c r="P55" s="252"/>
      <c r="Q55" s="252"/>
      <c r="R55" s="252"/>
      <c r="S55" s="252"/>
      <c r="T55" s="252"/>
    </row>
    <row r="56" spans="1:20" ht="12.75" customHeight="1" x14ac:dyDescent="0.55000000000000004">
      <c r="A56" s="251" t="s">
        <v>87</v>
      </c>
      <c r="B56" s="252"/>
      <c r="C56" s="252"/>
      <c r="D56" s="252"/>
      <c r="E56" s="252"/>
      <c r="F56" s="252"/>
      <c r="G56" s="252"/>
      <c r="H56" s="252"/>
      <c r="I56" s="252"/>
      <c r="J56" s="252"/>
      <c r="K56" s="252"/>
      <c r="L56" s="252"/>
      <c r="M56" s="252"/>
      <c r="N56" s="252"/>
      <c r="O56" s="252"/>
      <c r="P56" s="252"/>
      <c r="Q56" s="252"/>
      <c r="R56" s="252"/>
      <c r="S56" s="252"/>
      <c r="T56" s="252"/>
    </row>
    <row r="57" spans="1:20" s="30" customFormat="1" ht="13.5" customHeight="1" x14ac:dyDescent="0.55000000000000004">
      <c r="A57" s="251" t="s">
        <v>88</v>
      </c>
      <c r="B57" s="251"/>
      <c r="C57" s="251"/>
      <c r="D57" s="251"/>
      <c r="E57" s="251"/>
      <c r="F57" s="251"/>
      <c r="G57" s="251"/>
      <c r="H57" s="251"/>
      <c r="I57" s="251"/>
      <c r="J57" s="251"/>
      <c r="K57" s="251"/>
      <c r="L57" s="251"/>
      <c r="M57" s="251"/>
      <c r="N57" s="251"/>
      <c r="O57" s="251"/>
      <c r="P57" s="251"/>
      <c r="Q57" s="251"/>
    </row>
    <row r="58" spans="1:20" ht="12.75" customHeight="1" x14ac:dyDescent="0.55000000000000004">
      <c r="A58" s="251" t="s">
        <v>89</v>
      </c>
      <c r="B58" s="252"/>
      <c r="C58" s="252"/>
      <c r="D58" s="252"/>
      <c r="E58" s="252"/>
      <c r="F58" s="252"/>
      <c r="G58" s="252"/>
      <c r="H58" s="252"/>
      <c r="I58" s="252"/>
      <c r="J58" s="252"/>
      <c r="K58" s="252"/>
      <c r="L58" s="252"/>
      <c r="M58" s="252"/>
      <c r="N58" s="252"/>
      <c r="O58" s="252"/>
      <c r="P58" s="252"/>
      <c r="Q58" s="252"/>
      <c r="R58" s="252"/>
      <c r="S58" s="252"/>
      <c r="T58" s="252"/>
    </row>
    <row r="59" spans="1:20" ht="12.75" customHeight="1" x14ac:dyDescent="0.55000000000000004">
      <c r="A59" s="251" t="s">
        <v>90</v>
      </c>
      <c r="B59" s="252"/>
      <c r="C59" s="252"/>
      <c r="D59" s="252"/>
      <c r="E59" s="252"/>
      <c r="F59" s="252"/>
      <c r="G59" s="252"/>
      <c r="H59" s="252"/>
      <c r="I59" s="252"/>
      <c r="J59" s="252"/>
      <c r="K59" s="252"/>
      <c r="L59" s="252"/>
      <c r="M59" s="252"/>
      <c r="N59" s="252"/>
      <c r="O59" s="252"/>
      <c r="P59" s="252"/>
      <c r="Q59" s="252"/>
      <c r="R59" s="252"/>
      <c r="S59" s="252"/>
      <c r="T59" s="252"/>
    </row>
    <row r="60" spans="1:20" ht="12.75" customHeight="1" x14ac:dyDescent="0.55000000000000004">
      <c r="A60" s="251" t="s">
        <v>91</v>
      </c>
      <c r="B60" s="252"/>
      <c r="C60" s="252"/>
      <c r="D60" s="252"/>
      <c r="E60" s="252"/>
      <c r="F60" s="252"/>
      <c r="G60" s="252"/>
      <c r="H60" s="252"/>
      <c r="I60" s="252"/>
      <c r="J60" s="252"/>
      <c r="K60" s="252"/>
      <c r="L60" s="252"/>
      <c r="M60" s="252"/>
      <c r="N60" s="252"/>
      <c r="O60" s="252"/>
      <c r="P60" s="252"/>
      <c r="Q60" s="252"/>
      <c r="R60" s="252"/>
      <c r="S60" s="252"/>
      <c r="T60" s="252"/>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216"/>
      <c r="B62" s="216"/>
      <c r="C62" s="216"/>
    </row>
    <row r="63" spans="1:20" ht="12.75" customHeight="1" x14ac:dyDescent="0.55000000000000004">
      <c r="A63" s="216"/>
      <c r="B63" s="216"/>
      <c r="C63" s="216"/>
    </row>
    <row r="64" spans="1:20" ht="12.75" customHeight="1" x14ac:dyDescent="0.55000000000000004">
      <c r="A64" s="216"/>
      <c r="B64" s="216"/>
      <c r="C64" s="216"/>
    </row>
    <row r="65" spans="1:3" ht="12.75" customHeight="1" x14ac:dyDescent="0.55000000000000004">
      <c r="A65" s="216"/>
      <c r="B65" s="216"/>
      <c r="C65" s="216"/>
    </row>
    <row r="66" spans="1:3" ht="12.75" customHeight="1" x14ac:dyDescent="0.55000000000000004">
      <c r="A66" s="216"/>
      <c r="B66" s="216"/>
      <c r="C66" s="21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workbookViewId="0">
      <selection activeCell="F21" sqref="F21"/>
    </sheetView>
  </sheetViews>
  <sheetFormatPr defaultRowHeight="18" x14ac:dyDescent="0.55000000000000004"/>
  <cols>
    <col min="1" max="1" width="26.33203125" customWidth="1"/>
  </cols>
  <sheetData>
    <row r="1" spans="1:12" x14ac:dyDescent="0.55000000000000004">
      <c r="A1" t="s">
        <v>152</v>
      </c>
      <c r="B1" t="s">
        <v>141</v>
      </c>
      <c r="C1" t="s">
        <v>142</v>
      </c>
      <c r="D1" t="s">
        <v>143</v>
      </c>
      <c r="E1" t="s">
        <v>144</v>
      </c>
      <c r="F1" t="s">
        <v>145</v>
      </c>
      <c r="G1" t="s">
        <v>146</v>
      </c>
      <c r="H1" t="s">
        <v>147</v>
      </c>
      <c r="I1" t="s">
        <v>148</v>
      </c>
      <c r="J1" t="s">
        <v>149</v>
      </c>
      <c r="K1" t="s">
        <v>276</v>
      </c>
    </row>
    <row r="2" spans="1:12" x14ac:dyDescent="0.55000000000000004">
      <c r="A2" t="s">
        <v>282</v>
      </c>
      <c r="B2" t="s">
        <v>112</v>
      </c>
      <c r="C2" t="s">
        <v>113</v>
      </c>
      <c r="D2" t="s">
        <v>114</v>
      </c>
    </row>
    <row r="3" spans="1:12" x14ac:dyDescent="0.55000000000000004">
      <c r="A3" t="s">
        <v>278</v>
      </c>
      <c r="B3" t="s">
        <v>112</v>
      </c>
      <c r="C3" t="s">
        <v>113</v>
      </c>
      <c r="D3" t="s">
        <v>114</v>
      </c>
    </row>
    <row r="4" spans="1:12" x14ac:dyDescent="0.55000000000000004">
      <c r="A4" t="s">
        <v>279</v>
      </c>
      <c r="B4" t="s">
        <v>112</v>
      </c>
      <c r="C4" t="s">
        <v>113</v>
      </c>
      <c r="D4" t="s">
        <v>114</v>
      </c>
    </row>
    <row r="5" spans="1:12" x14ac:dyDescent="0.55000000000000004">
      <c r="A5" t="s">
        <v>280</v>
      </c>
      <c r="B5" t="s">
        <v>112</v>
      </c>
      <c r="C5" t="s">
        <v>113</v>
      </c>
      <c r="D5" t="s">
        <v>114</v>
      </c>
    </row>
    <row r="6" spans="1:12" x14ac:dyDescent="0.55000000000000004">
      <c r="A6" s="168" t="s">
        <v>103</v>
      </c>
      <c r="B6" s="168" t="s">
        <v>112</v>
      </c>
      <c r="C6" s="168" t="s">
        <v>115</v>
      </c>
      <c r="D6" s="168" t="s">
        <v>116</v>
      </c>
      <c r="E6" s="168" t="s">
        <v>117</v>
      </c>
      <c r="F6" s="168" t="s">
        <v>118</v>
      </c>
      <c r="G6" s="168"/>
      <c r="H6" s="168"/>
      <c r="I6" s="168"/>
      <c r="J6" s="168"/>
    </row>
    <row r="7" spans="1:12" x14ac:dyDescent="0.55000000000000004">
      <c r="A7" s="168" t="s">
        <v>95</v>
      </c>
      <c r="B7" s="168" t="s">
        <v>112</v>
      </c>
      <c r="C7" s="168" t="s">
        <v>115</v>
      </c>
      <c r="D7" s="168" t="s">
        <v>116</v>
      </c>
      <c r="E7" s="168" t="s">
        <v>117</v>
      </c>
      <c r="F7" s="168" t="s">
        <v>119</v>
      </c>
      <c r="G7" s="168" t="s">
        <v>120</v>
      </c>
      <c r="H7" s="168" t="s">
        <v>270</v>
      </c>
      <c r="I7" s="168" t="s">
        <v>118</v>
      </c>
      <c r="J7" s="168" t="s">
        <v>309</v>
      </c>
    </row>
    <row r="8" spans="1:12" x14ac:dyDescent="0.55000000000000004">
      <c r="A8" s="168" t="s">
        <v>246</v>
      </c>
      <c r="B8" s="168" t="s">
        <v>112</v>
      </c>
      <c r="C8" s="168" t="s">
        <v>118</v>
      </c>
      <c r="D8" s="168"/>
      <c r="E8" s="168"/>
      <c r="F8" s="168"/>
      <c r="G8" s="168"/>
      <c r="H8" s="168"/>
      <c r="I8" s="168"/>
      <c r="J8" s="168"/>
    </row>
    <row r="9" spans="1:12" x14ac:dyDescent="0.55000000000000004">
      <c r="A9" s="168" t="s">
        <v>247</v>
      </c>
      <c r="B9" s="168" t="s">
        <v>112</v>
      </c>
      <c r="C9" s="168" t="s">
        <v>118</v>
      </c>
      <c r="D9" s="168"/>
      <c r="E9" s="168"/>
      <c r="F9" s="168"/>
      <c r="G9" s="168"/>
      <c r="H9" s="168"/>
      <c r="I9" s="168"/>
      <c r="J9" s="168"/>
    </row>
    <row r="10" spans="1:12" x14ac:dyDescent="0.55000000000000004">
      <c r="A10" s="168" t="s">
        <v>248</v>
      </c>
      <c r="B10" s="168" t="s">
        <v>112</v>
      </c>
      <c r="C10" s="168" t="s">
        <v>118</v>
      </c>
      <c r="D10" s="168"/>
      <c r="E10" s="168"/>
      <c r="F10" s="168"/>
      <c r="G10" s="168"/>
      <c r="H10" s="168"/>
      <c r="I10" s="168"/>
      <c r="J10" s="168"/>
    </row>
    <row r="11" spans="1:12" x14ac:dyDescent="0.55000000000000004">
      <c r="A11" s="168" t="s">
        <v>102</v>
      </c>
      <c r="B11" s="168" t="s">
        <v>112</v>
      </c>
      <c r="C11" s="168" t="s">
        <v>113</v>
      </c>
      <c r="D11" s="168"/>
      <c r="E11" s="168"/>
      <c r="F11" s="168"/>
      <c r="G11" s="168"/>
      <c r="H11" s="168"/>
      <c r="I11" s="168"/>
      <c r="J11" s="168"/>
    </row>
    <row r="12" spans="1:12" x14ac:dyDescent="0.55000000000000004">
      <c r="A12" s="168" t="s">
        <v>249</v>
      </c>
      <c r="B12" s="168" t="s">
        <v>112</v>
      </c>
      <c r="C12" s="168" t="s">
        <v>115</v>
      </c>
      <c r="D12" s="168" t="s">
        <v>127</v>
      </c>
      <c r="E12" s="168" t="s">
        <v>118</v>
      </c>
      <c r="F12" s="168" t="s">
        <v>309</v>
      </c>
      <c r="G12" s="168"/>
      <c r="H12" s="168"/>
      <c r="I12" s="168"/>
      <c r="J12" s="168"/>
    </row>
    <row r="13" spans="1:12" x14ac:dyDescent="0.55000000000000004">
      <c r="A13" s="168" t="s">
        <v>250</v>
      </c>
      <c r="B13" s="168" t="s">
        <v>112</v>
      </c>
      <c r="C13" s="168" t="s">
        <v>115</v>
      </c>
      <c r="D13" s="168" t="s">
        <v>127</v>
      </c>
      <c r="E13" s="168" t="s">
        <v>309</v>
      </c>
      <c r="F13" s="168"/>
      <c r="G13" s="168"/>
      <c r="H13" s="168"/>
      <c r="I13" s="168"/>
      <c r="J13" s="168"/>
    </row>
    <row r="14" spans="1:12" x14ac:dyDescent="0.55000000000000004">
      <c r="A14" s="168" t="s">
        <v>251</v>
      </c>
      <c r="B14" s="168" t="s">
        <v>112</v>
      </c>
      <c r="C14" s="168" t="s">
        <v>115</v>
      </c>
      <c r="D14" s="168" t="s">
        <v>127</v>
      </c>
      <c r="E14" s="168" t="s">
        <v>118</v>
      </c>
      <c r="F14" s="168" t="s">
        <v>290</v>
      </c>
      <c r="G14" s="168" t="s">
        <v>309</v>
      </c>
      <c r="H14" s="168"/>
      <c r="I14" s="168"/>
      <c r="J14" s="168"/>
    </row>
    <row r="15" spans="1:12" x14ac:dyDescent="0.55000000000000004">
      <c r="A15" s="168" t="s">
        <v>128</v>
      </c>
      <c r="B15" s="168" t="s">
        <v>112</v>
      </c>
      <c r="C15" s="168" t="s">
        <v>115</v>
      </c>
      <c r="D15" s="168" t="s">
        <v>116</v>
      </c>
      <c r="E15" s="168" t="s">
        <v>117</v>
      </c>
      <c r="F15" s="168" t="s">
        <v>119</v>
      </c>
      <c r="G15" s="168" t="s">
        <v>120</v>
      </c>
      <c r="H15" s="168" t="s">
        <v>270</v>
      </c>
      <c r="I15" s="168" t="s">
        <v>129</v>
      </c>
      <c r="J15" s="168" t="s">
        <v>130</v>
      </c>
      <c r="K15" t="s">
        <v>118</v>
      </c>
      <c r="L15" s="168" t="s">
        <v>309</v>
      </c>
    </row>
    <row r="16" spans="1:12" x14ac:dyDescent="0.55000000000000004">
      <c r="A16" s="168" t="s">
        <v>205</v>
      </c>
      <c r="B16" s="168" t="s">
        <v>112</v>
      </c>
      <c r="C16" s="168" t="s">
        <v>115</v>
      </c>
      <c r="D16" s="168" t="s">
        <v>117</v>
      </c>
      <c r="E16" s="168" t="s">
        <v>119</v>
      </c>
      <c r="F16" s="168" t="s">
        <v>120</v>
      </c>
      <c r="G16" s="168" t="s">
        <v>270</v>
      </c>
      <c r="H16" s="168" t="s">
        <v>118</v>
      </c>
      <c r="I16" s="168"/>
      <c r="J16" s="168"/>
    </row>
    <row r="17" spans="1:11" x14ac:dyDescent="0.55000000000000004">
      <c r="A17" s="168" t="s">
        <v>206</v>
      </c>
      <c r="B17" s="168" t="s">
        <v>112</v>
      </c>
      <c r="C17" s="168" t="s">
        <v>115</v>
      </c>
      <c r="D17" s="168" t="s">
        <v>121</v>
      </c>
      <c r="E17" s="168" t="s">
        <v>118</v>
      </c>
      <c r="F17" s="168" t="s">
        <v>309</v>
      </c>
      <c r="G17" s="168"/>
      <c r="H17" s="168"/>
      <c r="I17" s="168"/>
      <c r="J17" s="168"/>
    </row>
    <row r="18" spans="1:11" x14ac:dyDescent="0.55000000000000004">
      <c r="A18" s="168" t="s">
        <v>101</v>
      </c>
      <c r="B18" s="168" t="s">
        <v>112</v>
      </c>
      <c r="C18" s="168" t="s">
        <v>115</v>
      </c>
      <c r="D18" s="168" t="s">
        <v>122</v>
      </c>
      <c r="E18" s="168" t="s">
        <v>123</v>
      </c>
      <c r="F18" s="168" t="s">
        <v>124</v>
      </c>
      <c r="G18" s="168"/>
      <c r="H18" s="168"/>
      <c r="I18" s="168"/>
      <c r="J18" s="168"/>
    </row>
    <row r="19" spans="1:11" x14ac:dyDescent="0.55000000000000004">
      <c r="A19" s="168" t="s">
        <v>272</v>
      </c>
      <c r="B19" s="168" t="s">
        <v>112</v>
      </c>
      <c r="C19" s="168" t="s">
        <v>115</v>
      </c>
      <c r="D19" s="168" t="s">
        <v>123</v>
      </c>
      <c r="E19" s="168" t="s">
        <v>124</v>
      </c>
      <c r="F19" s="168"/>
      <c r="G19" s="168"/>
      <c r="H19" s="168"/>
      <c r="I19" s="168"/>
      <c r="J19" s="168"/>
    </row>
    <row r="20" spans="1:11" x14ac:dyDescent="0.55000000000000004">
      <c r="A20" s="168" t="s">
        <v>271</v>
      </c>
      <c r="B20" s="168" t="s">
        <v>112</v>
      </c>
      <c r="C20" s="168" t="s">
        <v>115</v>
      </c>
      <c r="D20" s="168" t="s">
        <v>123</v>
      </c>
      <c r="E20" s="168" t="s">
        <v>124</v>
      </c>
      <c r="F20" s="168" t="s">
        <v>328</v>
      </c>
      <c r="G20" s="168" t="s">
        <v>309</v>
      </c>
      <c r="H20" s="168"/>
      <c r="I20" s="168"/>
      <c r="J20" s="168"/>
    </row>
    <row r="21" spans="1:11" x14ac:dyDescent="0.55000000000000004">
      <c r="A21" s="168" t="s">
        <v>100</v>
      </c>
      <c r="B21" s="168" t="s">
        <v>112</v>
      </c>
      <c r="C21" s="168" t="s">
        <v>114</v>
      </c>
      <c r="D21" s="168"/>
      <c r="E21" s="168"/>
      <c r="F21" s="168"/>
      <c r="G21" s="168"/>
      <c r="H21" s="168"/>
      <c r="I21" s="168"/>
      <c r="J21" s="168"/>
    </row>
    <row r="22" spans="1:11" x14ac:dyDescent="0.55000000000000004">
      <c r="A22" s="168" t="s">
        <v>99</v>
      </c>
      <c r="B22" s="168" t="s">
        <v>112</v>
      </c>
      <c r="C22" s="168" t="s">
        <v>115</v>
      </c>
      <c r="D22" s="168" t="s">
        <v>125</v>
      </c>
      <c r="E22" s="168"/>
      <c r="F22" s="168"/>
      <c r="G22" s="168"/>
      <c r="H22" s="168"/>
      <c r="I22" s="168"/>
      <c r="J22" s="168"/>
    </row>
    <row r="23" spans="1:11" x14ac:dyDescent="0.55000000000000004">
      <c r="A23" s="168" t="s">
        <v>98</v>
      </c>
      <c r="B23" s="168" t="s">
        <v>112</v>
      </c>
      <c r="C23" s="168" t="s">
        <v>115</v>
      </c>
      <c r="D23" s="168" t="s">
        <v>126</v>
      </c>
      <c r="E23" s="168"/>
      <c r="F23" s="168"/>
      <c r="G23" s="168"/>
      <c r="H23" s="168"/>
      <c r="I23" s="168"/>
      <c r="J23" s="168"/>
    </row>
    <row r="24" spans="1:11" x14ac:dyDescent="0.55000000000000004">
      <c r="A24" s="168" t="s">
        <v>132</v>
      </c>
      <c r="B24" s="168" t="s">
        <v>112</v>
      </c>
      <c r="C24" s="168" t="s">
        <v>131</v>
      </c>
      <c r="D24" s="168" t="s">
        <v>260</v>
      </c>
      <c r="E24" s="168"/>
      <c r="F24" s="168"/>
      <c r="G24" s="168"/>
      <c r="H24" s="168"/>
      <c r="I24" s="168"/>
      <c r="J24" s="168"/>
    </row>
    <row r="25" spans="1:11" x14ac:dyDescent="0.55000000000000004">
      <c r="A25" s="168" t="s">
        <v>207</v>
      </c>
      <c r="B25" s="168" t="s">
        <v>112</v>
      </c>
      <c r="C25" s="168" t="s">
        <v>136</v>
      </c>
      <c r="D25" s="168" t="s">
        <v>137</v>
      </c>
      <c r="E25" s="168" t="s">
        <v>138</v>
      </c>
      <c r="F25" s="168" t="s">
        <v>139</v>
      </c>
      <c r="G25" s="168" t="s">
        <v>117</v>
      </c>
      <c r="H25" s="168" t="s">
        <v>309</v>
      </c>
      <c r="I25" s="168"/>
      <c r="J25" s="168"/>
    </row>
    <row r="26" spans="1:11" x14ac:dyDescent="0.55000000000000004">
      <c r="A26" s="168" t="s">
        <v>256</v>
      </c>
      <c r="B26" s="168" t="s">
        <v>112</v>
      </c>
      <c r="C26" s="168" t="s">
        <v>136</v>
      </c>
      <c r="D26" s="168" t="s">
        <v>252</v>
      </c>
      <c r="E26" s="168" t="s">
        <v>117</v>
      </c>
      <c r="F26" s="168" t="s">
        <v>137</v>
      </c>
      <c r="G26" s="168" t="s">
        <v>138</v>
      </c>
      <c r="H26" s="168" t="s">
        <v>139</v>
      </c>
      <c r="I26" s="168" t="s">
        <v>309</v>
      </c>
      <c r="J26" s="168"/>
    </row>
    <row r="27" spans="1:11" x14ac:dyDescent="0.55000000000000004">
      <c r="A27" s="168" t="s">
        <v>255</v>
      </c>
      <c r="B27" s="168" t="s">
        <v>112</v>
      </c>
      <c r="C27" s="168" t="s">
        <v>136</v>
      </c>
      <c r="D27" s="168" t="s">
        <v>252</v>
      </c>
      <c r="E27" s="168" t="s">
        <v>137</v>
      </c>
      <c r="F27" s="168" t="s">
        <v>138</v>
      </c>
      <c r="G27" s="168" t="s">
        <v>253</v>
      </c>
      <c r="H27" s="168" t="s">
        <v>254</v>
      </c>
      <c r="I27" s="168" t="s">
        <v>139</v>
      </c>
      <c r="J27" s="168" t="s">
        <v>117</v>
      </c>
      <c r="K27" s="168" t="s">
        <v>309</v>
      </c>
    </row>
    <row r="28" spans="1:11" x14ac:dyDescent="0.55000000000000004">
      <c r="A28" s="168" t="s">
        <v>133</v>
      </c>
      <c r="B28" s="168" t="s">
        <v>112</v>
      </c>
      <c r="C28" s="168" t="s">
        <v>136</v>
      </c>
      <c r="D28" s="168" t="s">
        <v>140</v>
      </c>
      <c r="E28" s="168"/>
      <c r="F28" s="168"/>
      <c r="G28" s="168"/>
      <c r="H28" s="168"/>
      <c r="I28" s="168"/>
      <c r="J28" s="168"/>
      <c r="K28" s="168"/>
    </row>
    <row r="29" spans="1:11" x14ac:dyDescent="0.55000000000000004">
      <c r="A29" s="168" t="s">
        <v>111</v>
      </c>
      <c r="B29" s="168" t="s">
        <v>112</v>
      </c>
      <c r="C29" s="168" t="s">
        <v>136</v>
      </c>
      <c r="D29" s="168" t="s">
        <v>140</v>
      </c>
      <c r="E29" s="168"/>
      <c r="F29" s="168"/>
      <c r="G29" s="168"/>
      <c r="H29" s="168"/>
      <c r="I29" s="168"/>
      <c r="J29" s="168"/>
      <c r="K29" s="168"/>
    </row>
    <row r="30" spans="1:11" x14ac:dyDescent="0.55000000000000004">
      <c r="A30" s="168" t="s">
        <v>134</v>
      </c>
      <c r="B30" s="168" t="s">
        <v>112</v>
      </c>
      <c r="C30" s="168" t="s">
        <v>136</v>
      </c>
      <c r="D30" s="168" t="s">
        <v>116</v>
      </c>
      <c r="E30" s="168" t="s">
        <v>117</v>
      </c>
      <c r="F30" s="168" t="s">
        <v>137</v>
      </c>
      <c r="G30" s="168" t="s">
        <v>138</v>
      </c>
      <c r="H30" s="168" t="s">
        <v>253</v>
      </c>
      <c r="I30" s="168" t="s">
        <v>254</v>
      </c>
      <c r="J30" s="168" t="s">
        <v>257</v>
      </c>
      <c r="K30" s="168" t="s">
        <v>309</v>
      </c>
    </row>
    <row r="31" spans="1:11" x14ac:dyDescent="0.55000000000000004">
      <c r="A31" s="168" t="s">
        <v>135</v>
      </c>
      <c r="B31" s="168" t="s">
        <v>136</v>
      </c>
      <c r="C31" s="168" t="s">
        <v>116</v>
      </c>
      <c r="D31" s="168" t="s">
        <v>117</v>
      </c>
      <c r="E31" s="168" t="s">
        <v>137</v>
      </c>
      <c r="F31" s="168" t="s">
        <v>138</v>
      </c>
      <c r="G31" s="168" t="s">
        <v>257</v>
      </c>
      <c r="H31" s="168" t="s">
        <v>258</v>
      </c>
      <c r="I31" s="168" t="s">
        <v>259</v>
      </c>
      <c r="J31" s="168" t="s">
        <v>309</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A5E7-02E3-46F6-901A-A86D3123FB74}">
  <dimension ref="A1:AQ80"/>
  <sheetViews>
    <sheetView showGridLines="0" tabSelected="1" view="pageBreakPreview" zoomScaleNormal="100" zoomScaleSheetLayoutView="100" workbookViewId="0"/>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271</v>
      </c>
      <c r="AL1" s="369"/>
      <c r="AM1" s="369"/>
      <c r="AN1" s="369"/>
    </row>
    <row r="2" spans="1:40" ht="18" customHeight="1" x14ac:dyDescent="0.55000000000000004">
      <c r="A2" s="62"/>
      <c r="B2" s="65"/>
      <c r="C2" s="65"/>
      <c r="D2" s="65"/>
      <c r="E2" s="65"/>
      <c r="F2" s="65"/>
      <c r="G2" s="65"/>
      <c r="H2" s="65"/>
      <c r="I2" s="65"/>
      <c r="J2" s="65"/>
      <c r="K2" s="105"/>
      <c r="L2" s="105"/>
      <c r="M2" s="370">
        <v>2024</v>
      </c>
      <c r="N2" s="370"/>
      <c r="O2" s="370"/>
      <c r="P2" s="370"/>
      <c r="Q2" s="371" t="s">
        <v>150</v>
      </c>
      <c r="R2" s="371"/>
      <c r="S2" s="370">
        <v>5</v>
      </c>
      <c r="T2" s="370"/>
      <c r="U2" s="371" t="s">
        <v>151</v>
      </c>
      <c r="V2" s="371"/>
      <c r="W2" s="65"/>
      <c r="X2" s="65"/>
      <c r="Y2" s="65"/>
      <c r="Z2" s="95"/>
      <c r="AA2" s="95"/>
      <c r="AC2" s="88"/>
      <c r="AD2" s="65"/>
      <c r="AE2" s="65"/>
      <c r="AF2" s="65"/>
      <c r="AG2" s="65"/>
      <c r="AH2" s="65"/>
      <c r="AI2" s="88" t="s">
        <v>156</v>
      </c>
      <c r="AJ2" s="88"/>
      <c r="AK2" s="372" t="s">
        <v>322</v>
      </c>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t="s">
        <v>321</v>
      </c>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t="s">
        <v>323</v>
      </c>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v>40</v>
      </c>
      <c r="AI5" s="362"/>
      <c r="AJ5" s="362"/>
      <c r="AK5" s="97" t="s">
        <v>157</v>
      </c>
      <c r="AL5" s="208">
        <v>160</v>
      </c>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68"/>
      <c r="AL9" s="359"/>
      <c r="AM9" s="360"/>
      <c r="AN9" s="360"/>
    </row>
    <row r="10" spans="1:40" ht="15" customHeight="1" x14ac:dyDescent="0.55000000000000004">
      <c r="A10" s="363"/>
      <c r="B10" s="339"/>
      <c r="C10" s="366"/>
      <c r="D10" s="339"/>
      <c r="E10" s="355"/>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68"/>
      <c r="AL10" s="359"/>
      <c r="AM10" s="360"/>
      <c r="AN10" s="360"/>
    </row>
    <row r="11" spans="1:40" ht="18" customHeight="1" x14ac:dyDescent="0.55000000000000004">
      <c r="A11" s="207">
        <v>1</v>
      </c>
      <c r="B11" s="115" t="s">
        <v>112</v>
      </c>
      <c r="C11" s="215" t="s">
        <v>190</v>
      </c>
      <c r="D11" s="116"/>
      <c r="E11" s="117" t="s">
        <v>324</v>
      </c>
      <c r="F11" s="213">
        <v>8</v>
      </c>
      <c r="G11" s="213">
        <v>8</v>
      </c>
      <c r="H11" s="213"/>
      <c r="I11" s="213">
        <v>8</v>
      </c>
      <c r="J11" s="213">
        <v>8</v>
      </c>
      <c r="K11" s="213">
        <v>8</v>
      </c>
      <c r="L11" s="213"/>
      <c r="M11" s="213">
        <v>8</v>
      </c>
      <c r="N11" s="213">
        <v>8</v>
      </c>
      <c r="O11" s="213"/>
      <c r="P11" s="213">
        <v>8</v>
      </c>
      <c r="Q11" s="213">
        <v>8</v>
      </c>
      <c r="R11" s="213">
        <v>8</v>
      </c>
      <c r="S11" s="213"/>
      <c r="T11" s="213">
        <v>8</v>
      </c>
      <c r="U11" s="213">
        <v>8</v>
      </c>
      <c r="V11" s="213"/>
      <c r="W11" s="213">
        <v>8</v>
      </c>
      <c r="X11" s="213">
        <v>8</v>
      </c>
      <c r="Y11" s="213"/>
      <c r="Z11" s="213">
        <v>8</v>
      </c>
      <c r="AA11" s="213">
        <v>8</v>
      </c>
      <c r="AB11" s="213"/>
      <c r="AC11" s="213">
        <v>8</v>
      </c>
      <c r="AD11" s="213">
        <v>8</v>
      </c>
      <c r="AE11" s="213">
        <v>8</v>
      </c>
      <c r="AF11" s="213"/>
      <c r="AG11" s="213">
        <v>8</v>
      </c>
      <c r="AH11" s="213"/>
      <c r="AI11" s="213"/>
      <c r="AJ11" s="213"/>
      <c r="AK11" s="75">
        <f>+SUM(F11:AJ11)</f>
        <v>160</v>
      </c>
      <c r="AL11" s="76">
        <f>IF($AK$3="４週",AK11/4,AK11/(DAY(EOMONTH($F$9,0))/7))</f>
        <v>40</v>
      </c>
      <c r="AM11" s="354"/>
      <c r="AN11" s="354"/>
    </row>
    <row r="12" spans="1:40" ht="18" customHeight="1" x14ac:dyDescent="0.55000000000000004">
      <c r="A12" s="207">
        <v>2</v>
      </c>
      <c r="B12" s="115" t="s">
        <v>123</v>
      </c>
      <c r="C12" s="215" t="s">
        <v>191</v>
      </c>
      <c r="D12" s="116"/>
      <c r="E12" s="117" t="s">
        <v>325</v>
      </c>
      <c r="F12" s="213">
        <v>4</v>
      </c>
      <c r="G12" s="213">
        <v>4</v>
      </c>
      <c r="H12" s="213">
        <v>4</v>
      </c>
      <c r="I12" s="213">
        <v>4</v>
      </c>
      <c r="J12" s="213">
        <v>8</v>
      </c>
      <c r="K12" s="213"/>
      <c r="L12" s="213"/>
      <c r="M12" s="213">
        <v>4</v>
      </c>
      <c r="N12" s="213">
        <v>4</v>
      </c>
      <c r="O12" s="213">
        <v>4</v>
      </c>
      <c r="P12" s="213">
        <v>4</v>
      </c>
      <c r="Q12" s="213">
        <v>8</v>
      </c>
      <c r="R12" s="213"/>
      <c r="S12" s="213"/>
      <c r="T12" s="213">
        <v>4</v>
      </c>
      <c r="U12" s="213">
        <v>4</v>
      </c>
      <c r="V12" s="213">
        <v>4</v>
      </c>
      <c r="W12" s="213">
        <v>4</v>
      </c>
      <c r="X12" s="213">
        <v>8</v>
      </c>
      <c r="Y12" s="213"/>
      <c r="Z12" s="213"/>
      <c r="AA12" s="213">
        <v>4</v>
      </c>
      <c r="AB12" s="213">
        <v>4</v>
      </c>
      <c r="AC12" s="213">
        <v>4</v>
      </c>
      <c r="AD12" s="213">
        <v>4</v>
      </c>
      <c r="AE12" s="213">
        <v>8</v>
      </c>
      <c r="AF12" s="213"/>
      <c r="AG12" s="213"/>
      <c r="AH12" s="213"/>
      <c r="AI12" s="213"/>
      <c r="AJ12" s="213"/>
      <c r="AK12" s="75">
        <f t="shared" ref="AK12:AK31" si="0">+SUM(F12:AJ12)</f>
        <v>96</v>
      </c>
      <c r="AL12" s="76">
        <f>IF($AK$3="４週",AK12/4,AK12/(DAY(EOMONTH($F$9,0))/7))</f>
        <v>24</v>
      </c>
      <c r="AM12" s="354"/>
      <c r="AN12" s="354"/>
    </row>
    <row r="13" spans="1:40" ht="18" customHeight="1" x14ac:dyDescent="0.55000000000000004">
      <c r="A13" s="207">
        <v>3</v>
      </c>
      <c r="B13" s="115" t="s">
        <v>115</v>
      </c>
      <c r="C13" s="215" t="s">
        <v>192</v>
      </c>
      <c r="D13" s="116"/>
      <c r="E13" s="117" t="s">
        <v>326</v>
      </c>
      <c r="F13" s="213">
        <v>4</v>
      </c>
      <c r="G13" s="213">
        <v>4</v>
      </c>
      <c r="H13" s="213"/>
      <c r="I13" s="213">
        <v>4</v>
      </c>
      <c r="J13" s="213"/>
      <c r="K13" s="213">
        <v>4</v>
      </c>
      <c r="L13" s="213"/>
      <c r="M13" s="213">
        <v>4</v>
      </c>
      <c r="N13" s="213">
        <v>4</v>
      </c>
      <c r="O13" s="213"/>
      <c r="P13" s="213">
        <v>4</v>
      </c>
      <c r="Q13" s="213"/>
      <c r="R13" s="213">
        <v>4</v>
      </c>
      <c r="S13" s="213"/>
      <c r="T13" s="213">
        <v>4</v>
      </c>
      <c r="U13" s="213">
        <v>4</v>
      </c>
      <c r="V13" s="213"/>
      <c r="W13" s="213">
        <v>4</v>
      </c>
      <c r="X13" s="213"/>
      <c r="Y13" s="213">
        <v>4</v>
      </c>
      <c r="Z13" s="213"/>
      <c r="AA13" s="213">
        <v>4</v>
      </c>
      <c r="AB13" s="213">
        <v>4</v>
      </c>
      <c r="AC13" s="213"/>
      <c r="AD13" s="213">
        <v>4</v>
      </c>
      <c r="AE13" s="213"/>
      <c r="AF13" s="213">
        <v>4</v>
      </c>
      <c r="AG13" s="213"/>
      <c r="AH13" s="213"/>
      <c r="AI13" s="213"/>
      <c r="AJ13" s="213"/>
      <c r="AK13" s="75">
        <f t="shared" si="0"/>
        <v>64</v>
      </c>
      <c r="AL13" s="76">
        <f>IF($AK$3="４週",AK13/4,AK13/(DAY(EOMONTH($F$9,0))/7))</f>
        <v>16</v>
      </c>
      <c r="AM13" s="354"/>
      <c r="AN13" s="354"/>
    </row>
    <row r="14" spans="1:40" ht="18" customHeight="1" x14ac:dyDescent="0.55000000000000004">
      <c r="A14" s="207">
        <v>4</v>
      </c>
      <c r="B14" s="115" t="s">
        <v>124</v>
      </c>
      <c r="C14" s="215" t="s">
        <v>193</v>
      </c>
      <c r="D14" s="116"/>
      <c r="E14" s="117" t="s">
        <v>327</v>
      </c>
      <c r="F14" s="213">
        <v>4</v>
      </c>
      <c r="G14" s="213">
        <v>4</v>
      </c>
      <c r="H14" s="213"/>
      <c r="I14" s="213">
        <v>4</v>
      </c>
      <c r="J14" s="213">
        <v>4</v>
      </c>
      <c r="K14" s="213"/>
      <c r="L14" s="213">
        <v>4</v>
      </c>
      <c r="M14" s="213">
        <v>4</v>
      </c>
      <c r="N14" s="213">
        <v>4</v>
      </c>
      <c r="O14" s="213"/>
      <c r="P14" s="213">
        <v>4</v>
      </c>
      <c r="Q14" s="213">
        <v>4</v>
      </c>
      <c r="R14" s="213"/>
      <c r="S14" s="213">
        <v>4</v>
      </c>
      <c r="T14" s="213">
        <v>4</v>
      </c>
      <c r="U14" s="213">
        <v>4</v>
      </c>
      <c r="V14" s="213"/>
      <c r="W14" s="213">
        <v>4</v>
      </c>
      <c r="X14" s="213">
        <v>4</v>
      </c>
      <c r="Y14" s="213"/>
      <c r="Z14" s="213">
        <v>4</v>
      </c>
      <c r="AA14" s="213">
        <v>4</v>
      </c>
      <c r="AB14" s="213">
        <v>4</v>
      </c>
      <c r="AC14" s="213"/>
      <c r="AD14" s="213">
        <v>4</v>
      </c>
      <c r="AE14" s="213">
        <v>4</v>
      </c>
      <c r="AF14" s="213"/>
      <c r="AG14" s="213">
        <v>4</v>
      </c>
      <c r="AH14" s="213"/>
      <c r="AI14" s="213"/>
      <c r="AJ14" s="213"/>
      <c r="AK14" s="75">
        <f t="shared" si="0"/>
        <v>80</v>
      </c>
      <c r="AL14" s="76">
        <f>IF($AK$3="４週",AK14/4,AK14/(DAY(EOMONTH($F$9,0))/7))</f>
        <v>20</v>
      </c>
      <c r="AM14" s="354"/>
      <c r="AN14" s="354"/>
    </row>
    <row r="15" spans="1:40" ht="18" customHeight="1" x14ac:dyDescent="0.55000000000000004">
      <c r="A15" s="207">
        <v>5</v>
      </c>
      <c r="B15" s="115"/>
      <c r="C15" s="215"/>
      <c r="D15" s="116"/>
      <c r="E15" s="117"/>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75">
        <f t="shared" si="0"/>
        <v>0</v>
      </c>
      <c r="AL15" s="76">
        <f t="shared" ref="AL15:AL30" si="1">IF($AK$3="４週",AK15/4,AK15/(DAY(EOMONTH($F$9,0))/7))</f>
        <v>0</v>
      </c>
      <c r="AM15" s="354"/>
      <c r="AN15" s="354"/>
    </row>
    <row r="16" spans="1:40" ht="18" customHeight="1" x14ac:dyDescent="0.55000000000000004">
      <c r="A16" s="207">
        <v>6</v>
      </c>
      <c r="B16" s="115"/>
      <c r="C16" s="215"/>
      <c r="D16" s="116"/>
      <c r="E16" s="117"/>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75">
        <f t="shared" si="0"/>
        <v>0</v>
      </c>
      <c r="AL16" s="76">
        <f t="shared" si="1"/>
        <v>0</v>
      </c>
      <c r="AM16" s="354"/>
      <c r="AN16" s="354"/>
    </row>
    <row r="17" spans="1:40" ht="18" customHeight="1" x14ac:dyDescent="0.55000000000000004">
      <c r="A17" s="207">
        <v>7</v>
      </c>
      <c r="B17" s="115"/>
      <c r="C17" s="215"/>
      <c r="D17" s="116"/>
      <c r="E17" s="117"/>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75">
        <f t="shared" si="0"/>
        <v>0</v>
      </c>
      <c r="AL17" s="76">
        <f t="shared" si="1"/>
        <v>0</v>
      </c>
      <c r="AM17" s="354"/>
      <c r="AN17" s="354"/>
    </row>
    <row r="18" spans="1:40" ht="18" customHeight="1" x14ac:dyDescent="0.55000000000000004">
      <c r="A18" s="207">
        <v>8</v>
      </c>
      <c r="B18" s="115"/>
      <c r="C18" s="215"/>
      <c r="D18" s="116"/>
      <c r="E18" s="117"/>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75">
        <f t="shared" si="0"/>
        <v>0</v>
      </c>
      <c r="AL18" s="76">
        <f t="shared" si="1"/>
        <v>0</v>
      </c>
      <c r="AM18" s="354"/>
      <c r="AN18" s="354"/>
    </row>
    <row r="19" spans="1:40" ht="18" customHeight="1" x14ac:dyDescent="0.55000000000000004">
      <c r="A19" s="207">
        <v>9</v>
      </c>
      <c r="B19" s="115"/>
      <c r="C19" s="215"/>
      <c r="D19" s="116"/>
      <c r="E19" s="117"/>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75">
        <f t="shared" si="0"/>
        <v>0</v>
      </c>
      <c r="AL19" s="76">
        <f t="shared" si="1"/>
        <v>0</v>
      </c>
      <c r="AM19" s="354"/>
      <c r="AN19" s="354"/>
    </row>
    <row r="20" spans="1:40" ht="18" customHeight="1" x14ac:dyDescent="0.55000000000000004">
      <c r="A20" s="207">
        <v>10</v>
      </c>
      <c r="B20" s="115"/>
      <c r="C20" s="215"/>
      <c r="D20" s="116"/>
      <c r="E20" s="117"/>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75">
        <f t="shared" si="0"/>
        <v>0</v>
      </c>
      <c r="AL20" s="76">
        <f t="shared" si="1"/>
        <v>0</v>
      </c>
      <c r="AM20" s="354"/>
      <c r="AN20" s="354"/>
    </row>
    <row r="21" spans="1:40" ht="18" customHeight="1" x14ac:dyDescent="0.55000000000000004">
      <c r="A21" s="207">
        <v>11</v>
      </c>
      <c r="B21" s="115"/>
      <c r="C21" s="215"/>
      <c r="D21" s="116"/>
      <c r="E21" s="117"/>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75">
        <f t="shared" si="0"/>
        <v>0</v>
      </c>
      <c r="AL21" s="76">
        <f t="shared" si="1"/>
        <v>0</v>
      </c>
      <c r="AM21" s="354"/>
      <c r="AN21" s="354"/>
    </row>
    <row r="22" spans="1:40" ht="18" customHeight="1" x14ac:dyDescent="0.55000000000000004">
      <c r="A22" s="207">
        <v>12</v>
      </c>
      <c r="B22" s="115"/>
      <c r="C22" s="215"/>
      <c r="D22" s="116"/>
      <c r="E22" s="117"/>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75">
        <f t="shared" si="0"/>
        <v>0</v>
      </c>
      <c r="AL22" s="76">
        <f t="shared" si="1"/>
        <v>0</v>
      </c>
      <c r="AM22" s="354"/>
      <c r="AN22" s="354"/>
    </row>
    <row r="23" spans="1:40" ht="18" customHeight="1" x14ac:dyDescent="0.55000000000000004">
      <c r="A23" s="207">
        <v>13</v>
      </c>
      <c r="B23" s="115"/>
      <c r="C23" s="215"/>
      <c r="D23" s="116"/>
      <c r="E23" s="117"/>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75">
        <f t="shared" si="0"/>
        <v>0</v>
      </c>
      <c r="AL23" s="76">
        <f t="shared" si="1"/>
        <v>0</v>
      </c>
      <c r="AM23" s="354"/>
      <c r="AN23" s="354"/>
    </row>
    <row r="24" spans="1:40" ht="18" customHeight="1" x14ac:dyDescent="0.55000000000000004">
      <c r="A24" s="207">
        <v>14</v>
      </c>
      <c r="B24" s="115"/>
      <c r="C24" s="215"/>
      <c r="D24" s="116"/>
      <c r="E24" s="117"/>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75">
        <f t="shared" si="0"/>
        <v>0</v>
      </c>
      <c r="AL24" s="76">
        <f t="shared" si="1"/>
        <v>0</v>
      </c>
      <c r="AM24" s="354"/>
      <c r="AN24" s="354"/>
    </row>
    <row r="25" spans="1:40" ht="18" customHeight="1" x14ac:dyDescent="0.55000000000000004">
      <c r="A25" s="207">
        <v>15</v>
      </c>
      <c r="B25" s="115"/>
      <c r="C25" s="215"/>
      <c r="D25" s="116"/>
      <c r="E25" s="117"/>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75">
        <f t="shared" si="0"/>
        <v>0</v>
      </c>
      <c r="AL25" s="76">
        <f t="shared" si="1"/>
        <v>0</v>
      </c>
      <c r="AM25" s="354"/>
      <c r="AN25" s="354"/>
    </row>
    <row r="26" spans="1:40" ht="18" customHeight="1" x14ac:dyDescent="0.55000000000000004">
      <c r="A26" s="207">
        <v>16</v>
      </c>
      <c r="B26" s="115"/>
      <c r="C26" s="215"/>
      <c r="D26" s="116"/>
      <c r="E26" s="117"/>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75">
        <f t="shared" si="0"/>
        <v>0</v>
      </c>
      <c r="AL26" s="76">
        <f t="shared" si="1"/>
        <v>0</v>
      </c>
      <c r="AM26" s="354"/>
      <c r="AN26" s="354"/>
    </row>
    <row r="27" spans="1:40" ht="18" customHeight="1" x14ac:dyDescent="0.55000000000000004">
      <c r="A27" s="207">
        <v>17</v>
      </c>
      <c r="B27" s="115"/>
      <c r="C27" s="215"/>
      <c r="D27" s="116"/>
      <c r="E27" s="117"/>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75">
        <f t="shared" si="0"/>
        <v>0</v>
      </c>
      <c r="AL27" s="76">
        <f t="shared" si="1"/>
        <v>0</v>
      </c>
      <c r="AM27" s="354"/>
      <c r="AN27" s="354"/>
    </row>
    <row r="28" spans="1:40" ht="18" customHeight="1" x14ac:dyDescent="0.55000000000000004">
      <c r="A28" s="207">
        <v>18</v>
      </c>
      <c r="B28" s="115"/>
      <c r="C28" s="215"/>
      <c r="D28" s="116"/>
      <c r="E28" s="117"/>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75">
        <f t="shared" si="0"/>
        <v>0</v>
      </c>
      <c r="AL28" s="76">
        <f t="shared" si="1"/>
        <v>0</v>
      </c>
      <c r="AM28" s="354"/>
      <c r="AN28" s="354"/>
    </row>
    <row r="29" spans="1:40" ht="18" customHeight="1" x14ac:dyDescent="0.55000000000000004">
      <c r="A29" s="207">
        <v>19</v>
      </c>
      <c r="B29" s="115"/>
      <c r="C29" s="215"/>
      <c r="D29" s="116"/>
      <c r="E29" s="117"/>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75">
        <f t="shared" si="0"/>
        <v>0</v>
      </c>
      <c r="AL29" s="76">
        <f t="shared" si="1"/>
        <v>0</v>
      </c>
      <c r="AM29" s="354"/>
      <c r="AN29" s="354"/>
    </row>
    <row r="30" spans="1:40" ht="18" customHeight="1" x14ac:dyDescent="0.55000000000000004">
      <c r="A30" s="207">
        <v>20</v>
      </c>
      <c r="B30" s="115"/>
      <c r="C30" s="215"/>
      <c r="D30" s="116"/>
      <c r="E30" s="117"/>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75">
        <f t="shared" si="0"/>
        <v>0</v>
      </c>
      <c r="AL30" s="76">
        <f t="shared" si="1"/>
        <v>0</v>
      </c>
      <c r="AM30" s="354"/>
      <c r="AN30" s="354"/>
    </row>
    <row r="31" spans="1:40" ht="18" customHeight="1" x14ac:dyDescent="0.55000000000000004">
      <c r="A31" s="355" t="s">
        <v>94</v>
      </c>
      <c r="B31" s="356"/>
      <c r="C31" s="356"/>
      <c r="D31" s="356"/>
      <c r="E31" s="356"/>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57"/>
      <c r="AN31" s="357"/>
    </row>
    <row r="32" spans="1:40" ht="18" customHeight="1" x14ac:dyDescent="0.55000000000000004">
      <c r="A32" s="356" t="s">
        <v>96</v>
      </c>
      <c r="B32" s="356"/>
      <c r="C32" s="356"/>
      <c r="D32" s="356"/>
      <c r="E32" s="358"/>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57"/>
      <c r="AN32" s="357"/>
    </row>
    <row r="33" spans="1:43" s="72" customFormat="1" ht="15" customHeight="1" x14ac:dyDescent="0.55000000000000004">
      <c r="A33" s="212"/>
      <c r="B33" s="212"/>
      <c r="C33" s="212"/>
      <c r="D33" s="212"/>
      <c r="E33" s="212"/>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212"/>
      <c r="AL33" s="212"/>
      <c r="AM33" s="71"/>
    </row>
    <row r="34" spans="1:43" s="72" customFormat="1" ht="15" customHeight="1" x14ac:dyDescent="0.55000000000000004">
      <c r="A34" s="212"/>
      <c r="B34" s="212"/>
      <c r="C34" s="212"/>
      <c r="D34" s="212"/>
      <c r="E34" s="212"/>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212"/>
      <c r="AL34" s="212"/>
      <c r="AM34" s="71"/>
    </row>
    <row r="35" spans="1:43" s="72" customFormat="1" ht="15" customHeight="1" x14ac:dyDescent="0.55000000000000004">
      <c r="A35" s="212"/>
      <c r="B35" s="212"/>
      <c r="C35" s="212"/>
      <c r="D35" s="212"/>
      <c r="E35" s="212"/>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212"/>
      <c r="AL35" s="212"/>
      <c r="AM35" s="71"/>
    </row>
    <row r="36" spans="1:43" s="72" customFormat="1" ht="15" customHeight="1" x14ac:dyDescent="0.55000000000000004">
      <c r="A36" s="212"/>
      <c r="B36" s="212"/>
      <c r="C36" s="212"/>
      <c r="D36" s="212"/>
      <c r="E36" s="212"/>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212"/>
      <c r="AL36" s="212"/>
      <c r="AM36" s="71"/>
    </row>
    <row r="37" spans="1:43" s="72" customFormat="1" ht="21" customHeight="1" x14ac:dyDescent="0.55000000000000004">
      <c r="A37" s="112" t="s">
        <v>208</v>
      </c>
      <c r="B37" s="212"/>
      <c r="C37" s="212"/>
      <c r="D37" s="212"/>
      <c r="E37" s="212"/>
      <c r="F37" s="212"/>
      <c r="G37" s="70"/>
      <c r="H37" s="70"/>
      <c r="I37" s="70"/>
      <c r="J37" s="70"/>
      <c r="K37" s="70"/>
      <c r="L37" s="70"/>
      <c r="M37" s="70"/>
      <c r="N37" s="70"/>
      <c r="O37" s="70"/>
      <c r="AM37" s="212"/>
      <c r="AN37" s="71"/>
    </row>
    <row r="38" spans="1:43" s="72" customFormat="1" ht="25" customHeight="1" x14ac:dyDescent="0.55000000000000004">
      <c r="A38" s="345"/>
      <c r="B38" s="345"/>
      <c r="C38" s="345"/>
      <c r="D38" s="214">
        <v>4</v>
      </c>
      <c r="E38" s="214">
        <v>5</v>
      </c>
      <c r="F38" s="353">
        <v>6</v>
      </c>
      <c r="G38" s="353"/>
      <c r="H38" s="353"/>
      <c r="I38" s="353">
        <v>7</v>
      </c>
      <c r="J38" s="353"/>
      <c r="K38" s="353"/>
      <c r="L38" s="353">
        <v>8</v>
      </c>
      <c r="M38" s="353"/>
      <c r="N38" s="353"/>
      <c r="O38" s="353">
        <v>9</v>
      </c>
      <c r="P38" s="353"/>
      <c r="Q38" s="353"/>
      <c r="R38" s="353">
        <v>10</v>
      </c>
      <c r="S38" s="353"/>
      <c r="T38" s="353"/>
      <c r="U38" s="353">
        <v>11</v>
      </c>
      <c r="V38" s="353"/>
      <c r="W38" s="353"/>
      <c r="X38" s="353">
        <v>12</v>
      </c>
      <c r="Y38" s="353"/>
      <c r="Z38" s="353"/>
      <c r="AA38" s="353">
        <v>1</v>
      </c>
      <c r="AB38" s="353"/>
      <c r="AC38" s="353"/>
      <c r="AD38" s="353">
        <v>2</v>
      </c>
      <c r="AE38" s="353"/>
      <c r="AF38" s="353"/>
      <c r="AG38" s="353">
        <v>3</v>
      </c>
      <c r="AH38" s="353"/>
      <c r="AI38" s="353"/>
      <c r="AJ38" s="345" t="s">
        <v>154</v>
      </c>
      <c r="AK38" s="345"/>
      <c r="AL38" s="209" t="s">
        <v>212</v>
      </c>
      <c r="AM38"/>
      <c r="AN38"/>
      <c r="AO38"/>
      <c r="AP38"/>
      <c r="AQ38"/>
    </row>
    <row r="39" spans="1:43" s="72" customFormat="1" ht="18" customHeight="1" x14ac:dyDescent="0.55000000000000004">
      <c r="A39" s="352" t="s">
        <v>216</v>
      </c>
      <c r="B39" s="352"/>
      <c r="C39" s="352"/>
      <c r="D39" s="213">
        <v>1400</v>
      </c>
      <c r="E39" s="213">
        <v>1310</v>
      </c>
      <c r="F39" s="348">
        <v>1400</v>
      </c>
      <c r="G39" s="348"/>
      <c r="H39" s="348"/>
      <c r="I39" s="348">
        <v>1470</v>
      </c>
      <c r="J39" s="348"/>
      <c r="K39" s="348"/>
      <c r="L39" s="348">
        <v>1470</v>
      </c>
      <c r="M39" s="348"/>
      <c r="N39" s="348"/>
      <c r="O39" s="348">
        <v>1330</v>
      </c>
      <c r="P39" s="348"/>
      <c r="Q39" s="348"/>
      <c r="R39" s="348">
        <v>1400</v>
      </c>
      <c r="S39" s="348"/>
      <c r="T39" s="348"/>
      <c r="U39" s="348">
        <v>1400</v>
      </c>
      <c r="V39" s="348"/>
      <c r="W39" s="348"/>
      <c r="X39" s="348">
        <v>1330</v>
      </c>
      <c r="Y39" s="348"/>
      <c r="Z39" s="348"/>
      <c r="AA39" s="348">
        <v>1330</v>
      </c>
      <c r="AB39" s="348"/>
      <c r="AC39" s="348"/>
      <c r="AD39" s="348">
        <v>1330</v>
      </c>
      <c r="AE39" s="348"/>
      <c r="AF39" s="348"/>
      <c r="AG39" s="348">
        <v>1400</v>
      </c>
      <c r="AH39" s="348"/>
      <c r="AI39" s="348"/>
      <c r="AJ39" s="349">
        <f>SUM(D39:AI39)</f>
        <v>16570</v>
      </c>
      <c r="AK39" s="349"/>
      <c r="AL39" s="350">
        <f>ROUNDUP(AJ39/AJ40,1)</f>
        <v>70</v>
      </c>
      <c r="AM39"/>
      <c r="AN39"/>
      <c r="AO39"/>
      <c r="AP39"/>
      <c r="AQ39"/>
    </row>
    <row r="40" spans="1:43" s="72" customFormat="1" ht="18" customHeight="1" x14ac:dyDescent="0.55000000000000004">
      <c r="A40" s="352" t="s">
        <v>209</v>
      </c>
      <c r="B40" s="352"/>
      <c r="C40" s="352"/>
      <c r="D40" s="213">
        <v>20</v>
      </c>
      <c r="E40" s="213">
        <v>19</v>
      </c>
      <c r="F40" s="348">
        <v>20</v>
      </c>
      <c r="G40" s="348"/>
      <c r="H40" s="348"/>
      <c r="I40" s="348">
        <v>21</v>
      </c>
      <c r="J40" s="348"/>
      <c r="K40" s="348"/>
      <c r="L40" s="348">
        <v>21</v>
      </c>
      <c r="M40" s="348"/>
      <c r="N40" s="348"/>
      <c r="O40" s="348">
        <v>19</v>
      </c>
      <c r="P40" s="348"/>
      <c r="Q40" s="348"/>
      <c r="R40" s="348">
        <v>20</v>
      </c>
      <c r="S40" s="348"/>
      <c r="T40" s="348"/>
      <c r="U40" s="348">
        <v>20</v>
      </c>
      <c r="V40" s="348"/>
      <c r="W40" s="348"/>
      <c r="X40" s="348">
        <v>19</v>
      </c>
      <c r="Y40" s="348"/>
      <c r="Z40" s="348"/>
      <c r="AA40" s="348">
        <v>19</v>
      </c>
      <c r="AB40" s="348"/>
      <c r="AC40" s="348"/>
      <c r="AD40" s="348">
        <v>19</v>
      </c>
      <c r="AE40" s="348"/>
      <c r="AF40" s="348"/>
      <c r="AG40" s="348">
        <v>20</v>
      </c>
      <c r="AH40" s="348"/>
      <c r="AI40" s="348"/>
      <c r="AJ40" s="349">
        <f>+SUM(D40:AI40)</f>
        <v>237</v>
      </c>
      <c r="AK40" s="349"/>
      <c r="AL40" s="351"/>
      <c r="AM40"/>
      <c r="AN40"/>
      <c r="AO40"/>
      <c r="AP40"/>
      <c r="AQ40"/>
    </row>
    <row r="41" spans="1:43" s="72" customFormat="1" ht="5.15" customHeight="1" x14ac:dyDescent="0.550000000000000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212"/>
      <c r="AM41" s="212"/>
      <c r="AN41" s="71"/>
    </row>
    <row r="42" spans="1:43" s="72" customFormat="1" ht="18" customHeight="1" x14ac:dyDescent="0.55000000000000004">
      <c r="A42" s="112" t="s">
        <v>210</v>
      </c>
      <c r="B42" s="70"/>
      <c r="D42" s="70"/>
      <c r="E42" s="70"/>
      <c r="F42" s="70"/>
      <c r="G42" s="70"/>
      <c r="H42" s="70"/>
      <c r="I42"/>
      <c r="J42"/>
      <c r="K42"/>
      <c r="L42"/>
      <c r="M42"/>
      <c r="N42"/>
      <c r="O42" s="70"/>
      <c r="P42" s="70"/>
      <c r="Q42" s="70"/>
      <c r="R42" s="70"/>
      <c r="S42" s="70"/>
      <c r="T42" s="70"/>
      <c r="U42" s="70"/>
      <c r="V42" s="70"/>
      <c r="W42" s="212"/>
      <c r="X42" s="70"/>
      <c r="Y42" s="70"/>
      <c r="Z42" s="70"/>
      <c r="AA42" s="70"/>
      <c r="AB42" s="70"/>
      <c r="AC42" s="70"/>
      <c r="AD42" s="70"/>
      <c r="AE42" s="70"/>
      <c r="AF42" s="70"/>
      <c r="AG42" s="119"/>
      <c r="AH42" s="119"/>
      <c r="AI42" s="119"/>
      <c r="AJ42" s="120"/>
      <c r="AK42" s="70"/>
      <c r="AL42" s="212"/>
      <c r="AM42" s="212"/>
      <c r="AN42" s="71"/>
    </row>
    <row r="43" spans="1:43" s="72" customFormat="1" ht="25" customHeight="1" x14ac:dyDescent="0.55000000000000004">
      <c r="A43" s="345" t="s">
        <v>202</v>
      </c>
      <c r="B43" s="345"/>
      <c r="C43" s="345" t="s">
        <v>115</v>
      </c>
      <c r="D43" s="345"/>
      <c r="E43" s="346" t="s">
        <v>227</v>
      </c>
      <c r="F43" s="346"/>
      <c r="G43" s="346"/>
      <c r="H43" s="346"/>
      <c r="I43"/>
      <c r="J43"/>
      <c r="K43"/>
      <c r="L43"/>
      <c r="M43"/>
      <c r="N43"/>
      <c r="O43"/>
      <c r="P43"/>
      <c r="Q43"/>
      <c r="R43"/>
      <c r="S43"/>
      <c r="T43"/>
      <c r="U43"/>
      <c r="W43" s="212"/>
      <c r="X43" s="70"/>
      <c r="Y43" s="70"/>
      <c r="Z43" s="70"/>
      <c r="AA43" s="70"/>
      <c r="AB43" s="70"/>
      <c r="AC43" s="70"/>
      <c r="AD43" s="70"/>
      <c r="AE43" s="70"/>
      <c r="AF43" s="70"/>
      <c r="AG43" s="119"/>
      <c r="AH43" s="119"/>
      <c r="AI43" s="119"/>
      <c r="AJ43" s="120"/>
      <c r="AK43" s="70"/>
      <c r="AL43" s="212"/>
      <c r="AM43" s="212"/>
      <c r="AN43" s="71"/>
    </row>
    <row r="44" spans="1:43" s="72" customFormat="1" ht="18" customHeight="1" x14ac:dyDescent="0.55000000000000004">
      <c r="A44" s="346" t="s">
        <v>213</v>
      </c>
      <c r="B44" s="346"/>
      <c r="C44" s="347">
        <f>ROUNDDOWN(IF(AL39&lt;=60,1,1+ROUNDUP((AL39-60)/40,0)),1)</f>
        <v>2</v>
      </c>
      <c r="D44" s="347"/>
      <c r="E44" s="347">
        <f>ROUNDDOWN(AL39/10,1)</f>
        <v>7</v>
      </c>
      <c r="F44" s="347"/>
      <c r="G44" s="347"/>
      <c r="H44" s="347"/>
      <c r="I44"/>
      <c r="J44"/>
      <c r="K44"/>
      <c r="L44"/>
      <c r="M44"/>
      <c r="N44"/>
      <c r="O44"/>
      <c r="P44"/>
      <c r="Q44"/>
      <c r="R44"/>
      <c r="S44"/>
      <c r="T44"/>
      <c r="U44"/>
      <c r="W44" s="212"/>
      <c r="X44" s="70"/>
      <c r="Y44" s="70"/>
      <c r="Z44" s="70"/>
      <c r="AA44" s="70"/>
      <c r="AB44" s="70"/>
      <c r="AC44" s="70"/>
      <c r="AD44" s="70"/>
      <c r="AE44" s="70"/>
      <c r="AF44" s="70"/>
      <c r="AG44" s="119"/>
      <c r="AH44" s="119"/>
      <c r="AI44" s="119"/>
      <c r="AJ44" s="120"/>
      <c r="AK44" s="70"/>
      <c r="AL44" s="212"/>
      <c r="AM44" s="212"/>
      <c r="AN44" s="71"/>
    </row>
    <row r="45" spans="1:43" s="72" customFormat="1" ht="5.15" customHeight="1" x14ac:dyDescent="0.55000000000000004">
      <c r="A45" s="118"/>
      <c r="B45" s="118"/>
      <c r="C45" s="118"/>
      <c r="D45" s="118"/>
      <c r="E45" s="118"/>
      <c r="F45" s="118"/>
      <c r="G45" s="118"/>
      <c r="H45" s="118"/>
      <c r="I45" s="118"/>
      <c r="J45" s="119"/>
      <c r="K45" s="119"/>
      <c r="L45" s="119"/>
      <c r="M45" s="120"/>
      <c r="N45" s="70"/>
      <c r="O45" s="70"/>
      <c r="P45" s="70"/>
      <c r="Q45"/>
      <c r="W45" s="212"/>
      <c r="X45" s="70"/>
      <c r="Y45" s="70"/>
      <c r="Z45" s="70"/>
      <c r="AA45" s="70"/>
      <c r="AB45" s="70"/>
      <c r="AC45" s="70"/>
      <c r="AD45" s="70"/>
      <c r="AE45" s="70"/>
      <c r="AF45" s="70"/>
      <c r="AG45" s="119"/>
      <c r="AH45" s="119"/>
      <c r="AI45" s="119"/>
      <c r="AJ45" s="120"/>
      <c r="AK45" s="70"/>
      <c r="AL45" s="212"/>
      <c r="AM45" s="212"/>
      <c r="AN45" s="71"/>
    </row>
    <row r="46" spans="1:43" ht="21" customHeight="1" x14ac:dyDescent="0.550000000000000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5" customHeight="1" x14ac:dyDescent="0.55000000000000004">
      <c r="A47" s="62"/>
      <c r="B47" s="82"/>
      <c r="C47" s="336" t="str">
        <f>IF(VLOOKUP($AK$1,[1]選択肢!$A$1:$J$31,C52,FALSE)=0,"-",VLOOKUP($AK$1,[1]選択肢!$A$1:$J$31,C52,FALSE))</f>
        <v>管理者</v>
      </c>
      <c r="D47" s="337"/>
      <c r="E47" s="343" t="str">
        <f>IF(VLOOKUP($AK$1,[1]選択肢!$A$1:$J$31,E52,FALSE)=0,"-",VLOOKUP($AK$1,[1]選択肢!$A$1:$J$31,E52,FALSE))</f>
        <v>サービス管理責任者</v>
      </c>
      <c r="F47" s="343"/>
      <c r="G47" s="343"/>
      <c r="H47" s="343"/>
      <c r="I47" s="336" t="str">
        <f>IF(VLOOKUP($AK$1,[1]選択肢!$A$1:$J$31,I52,FALSE)=0,"-",VLOOKUP($AK$1,[1]選択肢!$A$1:$J$31,I52,FALSE))</f>
        <v>職業指導員</v>
      </c>
      <c r="J47" s="337"/>
      <c r="K47" s="337"/>
      <c r="L47" s="337"/>
      <c r="M47" s="337"/>
      <c r="N47" s="338"/>
      <c r="O47" s="336" t="str">
        <f>IF(VLOOKUP($AK$1,[1]選択肢!$A$1:$J$31,O52,FALSE)=0,"-",VLOOKUP($AK$1,[1]選択肢!$A$1:$J$31,O52,FALSE))</f>
        <v>生活支援員</v>
      </c>
      <c r="P47" s="337"/>
      <c r="Q47" s="337"/>
      <c r="R47" s="337"/>
      <c r="S47" s="337"/>
      <c r="T47" s="338"/>
      <c r="U47" s="336" t="str">
        <f>IF(VLOOKUP($AK$1,[1]選択肢!$A$1:$J$31,U52,FALSE)=0,"-",VLOOKUP($AK$1,[1]選択肢!$A$1:$J$31,U52,FALSE))</f>
        <v>その他職員</v>
      </c>
      <c r="V47" s="337"/>
      <c r="W47" s="337"/>
      <c r="X47" s="337"/>
      <c r="Y47" s="337"/>
      <c r="Z47" s="338"/>
      <c r="AA47" s="336" t="str">
        <f>IF(VLOOKUP($AK$1,[1]選択肢!$A$1:$J$31,AA52,FALSE)=0,"-",VLOOKUP($AK$1,[1]選択肢!$A$1:$J$31,AA52,FALSE))</f>
        <v>-</v>
      </c>
      <c r="AB47" s="337"/>
      <c r="AC47" s="337"/>
      <c r="AD47" s="337"/>
      <c r="AE47" s="337"/>
      <c r="AF47" s="338"/>
      <c r="AG47" s="343" t="str">
        <f>IF(VLOOKUP($AK$1,[1]選択肢!$A$1:$J$31,AG52,FALSE)=0,"-",VLOOKUP($AK$1,[1]選択肢!$A$1:$J$31,AG52,FALSE))</f>
        <v>-</v>
      </c>
      <c r="AH47" s="343"/>
      <c r="AI47" s="343"/>
      <c r="AJ47" s="343"/>
      <c r="AK47" s="343"/>
      <c r="AL47" s="343" t="str">
        <f>IF(VLOOKUP($AK$1,[1]選択肢!$A$1:$J$31,AL52,FALSE)=0,"-",VLOOKUP($AK$1,[1]選択肢!$A$1:$J$31,AL52,FALSE))</f>
        <v>-</v>
      </c>
      <c r="AM47" s="343"/>
      <c r="AN47" s="62"/>
    </row>
    <row r="48" spans="1:43" ht="18" customHeight="1" x14ac:dyDescent="0.55000000000000004">
      <c r="A48" s="62"/>
      <c r="B48" s="82"/>
      <c r="C48" s="210" t="s">
        <v>56</v>
      </c>
      <c r="D48" s="210" t="s">
        <v>57</v>
      </c>
      <c r="E48" s="211" t="s">
        <v>56</v>
      </c>
      <c r="F48" s="344" t="s">
        <v>57</v>
      </c>
      <c r="G48" s="344"/>
      <c r="H48" s="344"/>
      <c r="I48" s="340" t="s">
        <v>56</v>
      </c>
      <c r="J48" s="341"/>
      <c r="K48" s="342"/>
      <c r="L48" s="340" t="s">
        <v>57</v>
      </c>
      <c r="M48" s="341"/>
      <c r="N48" s="342"/>
      <c r="O48" s="340" t="s">
        <v>56</v>
      </c>
      <c r="P48" s="341"/>
      <c r="Q48" s="342"/>
      <c r="R48" s="340" t="s">
        <v>57</v>
      </c>
      <c r="S48" s="341"/>
      <c r="T48" s="342"/>
      <c r="U48" s="340" t="s">
        <v>56</v>
      </c>
      <c r="V48" s="341"/>
      <c r="W48" s="342"/>
      <c r="X48" s="340" t="s">
        <v>57</v>
      </c>
      <c r="Y48" s="341"/>
      <c r="Z48" s="342"/>
      <c r="AA48" s="340" t="s">
        <v>56</v>
      </c>
      <c r="AB48" s="341"/>
      <c r="AC48" s="342"/>
      <c r="AD48" s="340" t="s">
        <v>57</v>
      </c>
      <c r="AE48" s="341"/>
      <c r="AF48" s="342"/>
      <c r="AG48" s="340" t="s">
        <v>56</v>
      </c>
      <c r="AH48" s="341"/>
      <c r="AI48" s="342"/>
      <c r="AJ48" s="340" t="s">
        <v>57</v>
      </c>
      <c r="AK48" s="342"/>
      <c r="AL48" s="211" t="s">
        <v>19</v>
      </c>
      <c r="AM48" s="211" t="s">
        <v>18</v>
      </c>
      <c r="AN48" s="62"/>
    </row>
    <row r="49" spans="1:40" ht="18" customHeight="1" x14ac:dyDescent="0.55000000000000004">
      <c r="A49" s="62"/>
      <c r="B49" s="205" t="s">
        <v>108</v>
      </c>
      <c r="C49" s="211">
        <f>COUNTIFS($B$11:$B$30,C$47,$C$11:$C$30,"A",$E$11:$E$30,"*")</f>
        <v>1</v>
      </c>
      <c r="D49" s="211">
        <f>COUNTIFS($B$11:$B$30,C$47,$C$11:$C$30,"B",$E$11:$E$30,"*")</f>
        <v>0</v>
      </c>
      <c r="E49" s="211">
        <f>COUNTIFS($B$11:$B$30,E$47,$C$11:$C$30,"A",$E$11:$E$30,"*")</f>
        <v>0</v>
      </c>
      <c r="F49" s="340">
        <f>COUNTIFS($B$11:$B$30,E$47,$C$11:$C$30,"B",$E$11:$E$30,"*")</f>
        <v>0</v>
      </c>
      <c r="G49" s="341"/>
      <c r="H49" s="342"/>
      <c r="I49" s="340">
        <f>COUNTIFS($B$11:$B$30,I$47,$C$11:$C$30,"A",$E$11:$E$30,"*")</f>
        <v>0</v>
      </c>
      <c r="J49" s="341"/>
      <c r="K49" s="342"/>
      <c r="L49" s="340">
        <f>COUNTIFS($B$11:$B$30,I$47,$C$11:$C$30,"B",$E$11:$E$30,"*")</f>
        <v>1</v>
      </c>
      <c r="M49" s="341"/>
      <c r="N49" s="342"/>
      <c r="O49" s="340">
        <f>COUNTIFS($B$11:$B$30,O$47,$C$11:$C$30,"A",$E$11:$E$30,"*")</f>
        <v>0</v>
      </c>
      <c r="P49" s="341"/>
      <c r="Q49" s="342"/>
      <c r="R49" s="340">
        <f>COUNTIFS($B$11:$B$30,O$47,$C$11:$C$30,"B",$E$11:$E$30,"*")</f>
        <v>0</v>
      </c>
      <c r="S49" s="341"/>
      <c r="T49" s="342"/>
      <c r="U49" s="340">
        <f>COUNTIFS($B$11:$B$30,U$47,$C$11:$C$30,"A",$E$11:$E$30,"*")</f>
        <v>0</v>
      </c>
      <c r="V49" s="341"/>
      <c r="W49" s="342"/>
      <c r="X49" s="340">
        <f>COUNTIFS($B$11:$B$30,U$47,$C$11:$C$30,"B",$E$11:$E$30,"*")</f>
        <v>0</v>
      </c>
      <c r="Y49" s="341"/>
      <c r="Z49" s="342"/>
      <c r="AA49" s="340">
        <f>COUNTIFS($B$11:$B$30,AA$47,$C$11:$C$30,"A",$E$11:$E$30,"*")</f>
        <v>0</v>
      </c>
      <c r="AB49" s="341"/>
      <c r="AC49" s="342"/>
      <c r="AD49" s="340">
        <f>COUNTIFS($B$11:$B$30,AA$47,$C$11:$C$30,"B",$E$11:$E$30,"*")</f>
        <v>0</v>
      </c>
      <c r="AE49" s="341"/>
      <c r="AF49" s="342"/>
      <c r="AG49" s="340">
        <f>COUNTIFS($B$11:$B$30,AG$47,$C$11:$C$30,"A",$E$11:$E$30,"*")</f>
        <v>0</v>
      </c>
      <c r="AH49" s="341"/>
      <c r="AI49" s="342"/>
      <c r="AJ49" s="340">
        <f>COUNTIFS($B$11:$B$30,AG$47,$C$11:$C$30,"B",$E$11:$E$30,"*")</f>
        <v>0</v>
      </c>
      <c r="AK49" s="342"/>
      <c r="AL49" s="211">
        <f>COUNTIFS($B$11:$B$30,AL$47,$C$11:$C$30,"A",$E$11:$E$30,"*")</f>
        <v>0</v>
      </c>
      <c r="AM49" s="211">
        <f>COUNTIFS($B$11:$B$30,AL$47,$C$11:$C$30,"B",$E$11:$E$30,"*")</f>
        <v>0</v>
      </c>
      <c r="AN49" s="62"/>
    </row>
    <row r="50" spans="1:40" ht="18" customHeight="1" x14ac:dyDescent="0.55000000000000004">
      <c r="A50" s="62"/>
      <c r="B50" s="206" t="s">
        <v>109</v>
      </c>
      <c r="C50" s="211">
        <f>COUNTIFS($B$11:$B$30,C$47,$C$11:$C$30,"C",$E$11:$E$30,"*")</f>
        <v>0</v>
      </c>
      <c r="D50" s="211">
        <f>COUNTIFS($B$11:$B$30,C$47,$C$11:$C$30,"D",$E$11:$E$30,"*")</f>
        <v>0</v>
      </c>
      <c r="E50" s="211">
        <f>COUNTIFS($B$11:$B$30,E$47,$C$11:$C$30,"C",$E$11:$E$30,"*")</f>
        <v>1</v>
      </c>
      <c r="F50" s="340">
        <f>COUNTIFS($B$11:$B$30,E$47,$C$11:$C$30,"D",$E$11:$E$30,"*")</f>
        <v>0</v>
      </c>
      <c r="G50" s="341"/>
      <c r="H50" s="342"/>
      <c r="I50" s="340">
        <f>COUNTIFS($B$11:$B$30,I$47,$C$11:$C$30,"C",$E$11:$E$30,"*")</f>
        <v>0</v>
      </c>
      <c r="J50" s="341"/>
      <c r="K50" s="342"/>
      <c r="L50" s="340">
        <f>COUNTIFS($B$11:$B$30,I$47,$C$11:$C$30,"D",$E$11:$E$30,"*")</f>
        <v>0</v>
      </c>
      <c r="M50" s="341"/>
      <c r="N50" s="342"/>
      <c r="O50" s="340">
        <f>COUNTIFS($B$11:$B$30,O$47,$C$11:$C$30,"C",$E$11:$E$30,"*")</f>
        <v>0</v>
      </c>
      <c r="P50" s="341"/>
      <c r="Q50" s="342"/>
      <c r="R50" s="340">
        <f>COUNTIFS($B$11:$B$30,O$47,$C$11:$C$30,"D",$E$11:$E$30,"*")</f>
        <v>1</v>
      </c>
      <c r="S50" s="341"/>
      <c r="T50" s="342"/>
      <c r="U50" s="340">
        <f>COUNTIFS($B$11:$B$30,U$47,$C$11:$C$30,"C",$E$11:$E$30,"*")</f>
        <v>0</v>
      </c>
      <c r="V50" s="341"/>
      <c r="W50" s="342"/>
      <c r="X50" s="340">
        <f>COUNTIFS($B$11:$B$30,U$47,$C$11:$C$30,"D",$E$11:$E$30,"*")</f>
        <v>0</v>
      </c>
      <c r="Y50" s="341"/>
      <c r="Z50" s="342"/>
      <c r="AA50" s="340">
        <f>COUNTIFS($B$11:$B$30,AA$47,$C$11:$C$30,"C",$E$11:$E$30,"*")</f>
        <v>0</v>
      </c>
      <c r="AB50" s="341"/>
      <c r="AC50" s="342"/>
      <c r="AD50" s="340">
        <f>COUNTIFS($B$11:$B$30,AA$47,$C$11:$C$30,"D",$E$11:$E$30,"*")</f>
        <v>0</v>
      </c>
      <c r="AE50" s="341"/>
      <c r="AF50" s="342"/>
      <c r="AG50" s="340">
        <f>COUNTIFS($B$11:$B$30,AG$47,$C$11:$C$30,"C",$E$11:$E$30,"*")</f>
        <v>0</v>
      </c>
      <c r="AH50" s="341"/>
      <c r="AI50" s="342"/>
      <c r="AJ50" s="340">
        <f>COUNTIFS($B$11:$B$30,AG$47,$C$11:$C$30,"D",$E$11:$E$30,"*")</f>
        <v>0</v>
      </c>
      <c r="AK50" s="342"/>
      <c r="AL50" s="211">
        <f>COUNTIFS($B$11:$B$30,AL$47,$C$11:$C$30,"C",$E$11:$E$30,"*")</f>
        <v>0</v>
      </c>
      <c r="AM50" s="211">
        <f>COUNTIFS($B$11:$B$30,AL$47,$C$11:$C$30,"D",$E$11:$E$30,"*")</f>
        <v>0</v>
      </c>
      <c r="AN50" s="62"/>
    </row>
    <row r="51" spans="1:40" ht="25" customHeight="1" x14ac:dyDescent="0.55000000000000004">
      <c r="A51" s="62"/>
      <c r="B51" s="206" t="s">
        <v>201</v>
      </c>
      <c r="C51" s="336">
        <f>IF($AK$3="４週",SUMIFS($AK$11:$AK$30,$B$11:$B$30,C47)/4/$AH$5,IF($AK$3="歴月",SUMIFS($AK$11:$AK$30,$B$11:$B$30,C47)/$AL$5,"記載する期間を選択してください"))</f>
        <v>1</v>
      </c>
      <c r="D51" s="338"/>
      <c r="E51" s="336">
        <f>IF($AK$3="４週",SUMIFS($AK$11:$AK$30,$B$11:$B$30,E47)/4/$AH$5,IF($AK$3="歴月",SUMIFS($AK$11:$AK$30,$B$11:$B$30,E47)/$AL$5,"記載する期間を選択してください"))</f>
        <v>0.4</v>
      </c>
      <c r="F51" s="337"/>
      <c r="G51" s="337"/>
      <c r="H51" s="338"/>
      <c r="I51" s="336">
        <f>IF($AK$3="４週",SUMIFS($AK$11:$AK$30,$B$11:$B$30,I47)/4/$AH$5,IF($AK$3="歴月",SUMIFS($AK$11:$AK$30,$B$11:$B$30,I47)/$AL$5,"記載する期間を選択してください"))</f>
        <v>0.6</v>
      </c>
      <c r="J51" s="337"/>
      <c r="K51" s="337"/>
      <c r="L51" s="337"/>
      <c r="M51" s="337"/>
      <c r="N51" s="338"/>
      <c r="O51" s="336">
        <f>IF($AK$3="４週",SUMIFS($AK$11:$AK$30,$B$11:$B$30,O47)/4/$AH$5,IF($AK$3="歴月",SUMIFS($AK$11:$AK$30,$B$11:$B$30,O47)/$AL$5,"記載する期間を選択してください"))</f>
        <v>0.5</v>
      </c>
      <c r="P51" s="337"/>
      <c r="Q51" s="337"/>
      <c r="R51" s="337"/>
      <c r="S51" s="337"/>
      <c r="T51" s="338"/>
      <c r="U51" s="336">
        <f>IF($AK$3="４週",SUMIFS($AK$11:$AK$30,$B$11:$B$30,U47)/4/$AH$5,IF($AK$3="歴月",SUMIFS($AK$11:$AK$30,$B$11:$B$30,U47)/$AL$5,"記載する期間を選択してください"))</f>
        <v>0</v>
      </c>
      <c r="V51" s="337"/>
      <c r="W51" s="337"/>
      <c r="X51" s="337"/>
      <c r="Y51" s="337"/>
      <c r="Z51" s="338"/>
      <c r="AA51" s="336">
        <f>IF($AK$3="４週",SUMIFS($AK$11:$AK$30,$B$11:$B$30,AA47)/4/$AH$5,IF($AK$3="歴月",SUMIFS($AK$11:$AK$30,$B$11:$B$30,AA47)/$AL$5,"記載する期間を選択してください"))</f>
        <v>0</v>
      </c>
      <c r="AB51" s="337"/>
      <c r="AC51" s="337"/>
      <c r="AD51" s="337"/>
      <c r="AE51" s="337"/>
      <c r="AF51" s="338"/>
      <c r="AG51" s="336">
        <f>IF($AK$3="４週",SUMIFS($AK$11:$AK$30,$B$11:$B$30,AG47)/4/$AH$5,IF($AK$3="歴月",SUMIFS($AK$11:$AK$30,$B$11:$B$30,AG47)/$AL$5,"記載する期間を選択してください"))</f>
        <v>0</v>
      </c>
      <c r="AH51" s="337"/>
      <c r="AI51" s="337"/>
      <c r="AJ51" s="337"/>
      <c r="AK51" s="338"/>
      <c r="AL51" s="336">
        <f>IF($AK$3="４週",SUMIFS($AK$11:$AK$30,$B$11:$B$30,AL47)/4/$AH$5,IF($AK$3="歴月",SUMIFS($AK$11:$AK$30,$B$11:$B$30,AL47)/$AL$5,"記載する期間を選択してください"))</f>
        <v>0</v>
      </c>
      <c r="AM51" s="338"/>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55000000000000004">
      <c r="A58" s="60" t="s">
        <v>170</v>
      </c>
      <c r="B58" s="103"/>
      <c r="C58" s="60"/>
      <c r="D58" s="60"/>
      <c r="E58" s="60"/>
      <c r="F58" s="60"/>
      <c r="G58" s="60"/>
    </row>
    <row r="59" spans="1:40" ht="15" customHeight="1" x14ac:dyDescent="0.55000000000000004">
      <c r="A59" s="60" t="s">
        <v>171</v>
      </c>
      <c r="B59" s="103"/>
      <c r="C59" s="60"/>
      <c r="D59" s="60"/>
      <c r="E59" s="60"/>
      <c r="F59" s="60"/>
      <c r="G59" s="60"/>
    </row>
    <row r="60" spans="1:40" ht="15" customHeight="1" x14ac:dyDescent="0.55000000000000004">
      <c r="A60" s="60"/>
      <c r="B60" s="205" t="s">
        <v>172</v>
      </c>
      <c r="C60" s="339" t="s">
        <v>173</v>
      </c>
      <c r="D60" s="339"/>
      <c r="E60" s="339"/>
      <c r="F60" s="60"/>
      <c r="G60" s="60"/>
    </row>
    <row r="61" spans="1:40" ht="15" customHeight="1" x14ac:dyDescent="0.55000000000000004">
      <c r="A61" s="60"/>
      <c r="B61" s="107" t="s">
        <v>190</v>
      </c>
      <c r="C61" s="335" t="s">
        <v>174</v>
      </c>
      <c r="D61" s="335"/>
      <c r="E61" s="335"/>
      <c r="F61" s="60"/>
      <c r="G61" s="60"/>
    </row>
    <row r="62" spans="1:40" ht="15" customHeight="1" x14ac:dyDescent="0.55000000000000004">
      <c r="A62" s="60"/>
      <c r="B62" s="107" t="s">
        <v>191</v>
      </c>
      <c r="C62" s="335" t="s">
        <v>175</v>
      </c>
      <c r="D62" s="335"/>
      <c r="E62" s="335"/>
      <c r="F62" s="60"/>
      <c r="G62" s="60"/>
    </row>
    <row r="63" spans="1:40" ht="15" customHeight="1" x14ac:dyDescent="0.55000000000000004">
      <c r="A63" s="60"/>
      <c r="B63" s="107" t="s">
        <v>192</v>
      </c>
      <c r="C63" s="335" t="s">
        <v>176</v>
      </c>
      <c r="D63" s="335"/>
      <c r="E63" s="335"/>
      <c r="F63" s="60"/>
      <c r="G63" s="60"/>
    </row>
    <row r="64" spans="1:40" ht="15" customHeight="1" x14ac:dyDescent="0.55000000000000004">
      <c r="A64" s="60"/>
      <c r="B64" s="107" t="s">
        <v>193</v>
      </c>
      <c r="C64" s="335" t="s">
        <v>177</v>
      </c>
      <c r="D64" s="335"/>
      <c r="E64" s="335"/>
      <c r="F64" s="60"/>
      <c r="G64" s="60"/>
    </row>
    <row r="65" spans="1:7" ht="15" customHeight="1" x14ac:dyDescent="0.55000000000000004">
      <c r="A65" s="60"/>
      <c r="B65" s="94" t="s">
        <v>178</v>
      </c>
      <c r="C65" s="60"/>
      <c r="D65" s="60"/>
      <c r="E65" s="60"/>
      <c r="F65" s="60"/>
      <c r="G65" s="60"/>
    </row>
    <row r="66" spans="1:7" ht="15" customHeight="1" x14ac:dyDescent="0.55000000000000004">
      <c r="A66" s="60"/>
      <c r="B66" s="94" t="s">
        <v>195</v>
      </c>
      <c r="C66" s="60"/>
      <c r="D66" s="60"/>
      <c r="E66" s="60"/>
      <c r="F66" s="60"/>
      <c r="G66" s="60"/>
    </row>
    <row r="67" spans="1:7" ht="15" customHeight="1" x14ac:dyDescent="0.55000000000000004">
      <c r="A67" s="60"/>
      <c r="B67" s="94" t="s">
        <v>179</v>
      </c>
      <c r="C67" s="60"/>
      <c r="D67" s="60"/>
      <c r="E67" s="60"/>
      <c r="F67" s="60"/>
      <c r="G67" s="60"/>
    </row>
    <row r="68" spans="1:7" ht="15" customHeight="1" x14ac:dyDescent="0.55000000000000004">
      <c r="A68" s="60" t="s">
        <v>180</v>
      </c>
      <c r="B68" s="103"/>
      <c r="C68" s="60"/>
      <c r="D68" s="60"/>
      <c r="E68" s="60"/>
      <c r="F68" s="60"/>
      <c r="G68" s="60"/>
    </row>
    <row r="69" spans="1:7" ht="15" customHeight="1" x14ac:dyDescent="0.55000000000000004">
      <c r="A69" s="60" t="s">
        <v>310</v>
      </c>
      <c r="B69" s="103"/>
      <c r="C69" s="60"/>
      <c r="D69" s="60"/>
      <c r="E69" s="60"/>
      <c r="F69" s="60"/>
      <c r="G69" s="60"/>
    </row>
    <row r="70" spans="1:7" ht="15" customHeight="1" x14ac:dyDescent="0.55000000000000004">
      <c r="A70" s="60" t="s">
        <v>196</v>
      </c>
      <c r="B70" s="103"/>
      <c r="C70" s="60"/>
      <c r="D70" s="60"/>
      <c r="E70" s="60"/>
      <c r="F70" s="60"/>
      <c r="G70" s="60"/>
    </row>
    <row r="71" spans="1:7" ht="15" customHeight="1" x14ac:dyDescent="0.55000000000000004">
      <c r="A71" s="60" t="s">
        <v>182</v>
      </c>
      <c r="B71" s="103"/>
      <c r="C71" s="60"/>
      <c r="D71" s="60"/>
      <c r="E71" s="60"/>
      <c r="F71" s="60"/>
      <c r="G71" s="60"/>
    </row>
    <row r="72" spans="1:7" ht="15" customHeight="1" x14ac:dyDescent="0.55000000000000004">
      <c r="A72" s="60" t="s">
        <v>295</v>
      </c>
      <c r="B72" s="103"/>
      <c r="C72" s="60"/>
      <c r="D72" s="60"/>
      <c r="E72" s="60"/>
      <c r="F72" s="60"/>
      <c r="G72" s="60"/>
    </row>
    <row r="73" spans="1:7" ht="15" customHeight="1" x14ac:dyDescent="0.55000000000000004">
      <c r="A73" s="60" t="s">
        <v>183</v>
      </c>
      <c r="B73" s="103"/>
      <c r="C73" s="60"/>
      <c r="D73" s="60"/>
      <c r="E73" s="60"/>
      <c r="F73" s="60"/>
      <c r="G73" s="60"/>
    </row>
    <row r="74" spans="1:7" ht="15" customHeight="1" x14ac:dyDescent="0.55000000000000004">
      <c r="A74" s="60" t="s">
        <v>184</v>
      </c>
      <c r="B74" s="103"/>
      <c r="C74" s="60"/>
      <c r="D74" s="60"/>
      <c r="E74" s="60"/>
      <c r="F74" s="60"/>
      <c r="G74" s="60"/>
    </row>
    <row r="75" spans="1:7" ht="15" customHeight="1" x14ac:dyDescent="0.55000000000000004">
      <c r="A75" s="60" t="s">
        <v>185</v>
      </c>
      <c r="B75" s="103"/>
      <c r="C75" s="60"/>
      <c r="D75" s="60"/>
      <c r="E75" s="60"/>
      <c r="F75" s="60"/>
      <c r="G75" s="60"/>
    </row>
    <row r="76" spans="1:7" ht="15" customHeight="1" x14ac:dyDescent="0.55000000000000004">
      <c r="A76" s="60" t="s">
        <v>186</v>
      </c>
      <c r="B76" s="103"/>
      <c r="C76" s="60"/>
      <c r="D76" s="60"/>
      <c r="E76" s="60"/>
      <c r="F76" s="60"/>
      <c r="G76" s="60"/>
    </row>
    <row r="77" spans="1:7" ht="15" customHeight="1" x14ac:dyDescent="0.55000000000000004">
      <c r="A77" s="60" t="s">
        <v>187</v>
      </c>
      <c r="B77" s="103"/>
      <c r="C77" s="60"/>
      <c r="D77" s="60"/>
      <c r="E77" s="60"/>
      <c r="F77" s="60"/>
      <c r="G77" s="60"/>
    </row>
    <row r="78" spans="1:7" ht="15" customHeight="1" x14ac:dyDescent="0.55000000000000004">
      <c r="A78" s="60" t="s">
        <v>188</v>
      </c>
      <c r="B78" s="103"/>
      <c r="C78" s="60"/>
      <c r="D78" s="60"/>
      <c r="E78" s="60"/>
      <c r="F78" s="60"/>
      <c r="G78" s="60"/>
    </row>
    <row r="79" spans="1:7" ht="15" customHeight="1" x14ac:dyDescent="0.55000000000000004">
      <c r="A79" s="60" t="s">
        <v>189</v>
      </c>
      <c r="B79" s="103"/>
      <c r="C79" s="60"/>
      <c r="D79" s="60"/>
      <c r="E79" s="60"/>
      <c r="F79" s="60"/>
      <c r="G79" s="60"/>
    </row>
    <row r="80" spans="1:7" ht="15" customHeight="1" x14ac:dyDescent="0.550000000000000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50:H50"/>
    <mergeCell ref="I50:K50"/>
    <mergeCell ref="L50:N50"/>
    <mergeCell ref="O50:Q50"/>
    <mergeCell ref="R50:T50"/>
    <mergeCell ref="U50:W50"/>
    <mergeCell ref="C63:E63"/>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s>
  <phoneticPr fontId="31"/>
  <dataValidations count="6">
    <dataValidation type="list" allowBlank="1" showInputMessage="1" showErrorMessage="1" sqref="B11:B30" xr:uid="{0DA63C26-AF01-4D5F-B4CC-E671AFFC918F}">
      <formula1>INDIRECT($AK$1)</formula1>
    </dataValidation>
    <dataValidation type="list" allowBlank="1" showInputMessage="1" showErrorMessage="1" sqref="AK3:AN3" xr:uid="{1D927C28-351C-4C1F-9D63-B5E6334B0110}">
      <formula1>"４週,歴月"</formula1>
    </dataValidation>
    <dataValidation type="list" allowBlank="1" showInputMessage="1" showErrorMessage="1" sqref="AK4:AN4" xr:uid="{657EE2AA-6A6B-4732-83C1-7D311744B1E9}">
      <formula1>"予定,実績"</formula1>
    </dataValidation>
    <dataValidation type="whole" operator="greaterThanOrEqual" allowBlank="1" showInputMessage="1" showErrorMessage="1" sqref="I39:I40 D39:F40 AG39:AG40 AD39:AD40 AA39:AA40 X39:X40 U39:U40 R39:R40 O39:O40 L39:L40" xr:uid="{B4314B0F-5849-468E-9A53-FBF001409556}">
      <formula1>0</formula1>
    </dataValidation>
    <dataValidation operator="greaterThanOrEqual" allowBlank="1" showInputMessage="1" showErrorMessage="1" sqref="I45 AJ39:AJ40 AL39 L41 L45 I41" xr:uid="{9525360A-04AB-42B1-A210-162FC782D609}"/>
    <dataValidation type="list" allowBlank="1" showInputMessage="1" showErrorMessage="1" sqref="C11:C30" xr:uid="{FEBB2472-4D5D-45DB-AE76-B15091E309A7}">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AU13" sqref="AU13"/>
    </sheetView>
  </sheetViews>
  <sheetFormatPr defaultColWidth="8.25" defaultRowHeight="21" customHeight="1" x14ac:dyDescent="0.55000000000000004"/>
  <cols>
    <col min="1" max="1" width="2.58203125" style="59" customWidth="1"/>
    <col min="2" max="2" width="8.58203125" style="61" customWidth="1"/>
    <col min="3" max="5" width="6.58203125" style="59" customWidth="1"/>
    <col min="6" max="36" width="2.58203125" style="59" customWidth="1"/>
    <col min="37" max="38" width="5.58203125" style="59" customWidth="1"/>
    <col min="39" max="39" width="12.58203125" style="59" customWidth="1"/>
    <col min="40" max="40" width="2.58203125" style="59" customWidth="1"/>
    <col min="41" max="16384" width="8.25" style="59"/>
  </cols>
  <sheetData>
    <row r="1" spans="1:40" ht="18"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152</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73"/>
      <c r="AI5" s="373"/>
      <c r="AJ5" s="373"/>
      <c r="AK5" s="97" t="s">
        <v>157</v>
      </c>
      <c r="AL5" s="9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t="e">
        <f>IF($AK$3="４週",AK11/4,AK11/(DAY(EOMONTH($F$9,0))/7))</f>
        <v>#NUM!</v>
      </c>
      <c r="AM11" s="354"/>
      <c r="AN11" s="354"/>
    </row>
    <row r="12" spans="1:40" ht="18" customHeight="1" x14ac:dyDescent="0.550000000000000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t="e">
        <f t="shared" ref="AL12:AL30" si="1">IF($AK$3="４週",AK12/4,AK12/(DAY(EOMONTH($F$9,0))/7))</f>
        <v>#NUM!</v>
      </c>
      <c r="AM12" s="354"/>
      <c r="AN12" s="354"/>
    </row>
    <row r="13" spans="1:40" ht="18" customHeight="1" x14ac:dyDescent="0.550000000000000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t="e">
        <f t="shared" si="1"/>
        <v>#NUM!</v>
      </c>
      <c r="AM13" s="354"/>
      <c r="AN13" s="354"/>
    </row>
    <row r="14" spans="1:40" ht="18" customHeight="1" x14ac:dyDescent="0.550000000000000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t="e">
        <f t="shared" si="1"/>
        <v>#NUM!</v>
      </c>
      <c r="AM14" s="354"/>
      <c r="AN14" s="354"/>
    </row>
    <row r="15" spans="1:40" ht="18" customHeight="1" x14ac:dyDescent="0.550000000000000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t="e">
        <f t="shared" si="1"/>
        <v>#NUM!</v>
      </c>
      <c r="AM15" s="354"/>
      <c r="AN15" s="354"/>
    </row>
    <row r="16" spans="1:40" ht="18" customHeight="1" x14ac:dyDescent="0.550000000000000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t="e">
        <f t="shared" si="1"/>
        <v>#NUM!</v>
      </c>
      <c r="AM16" s="354"/>
      <c r="AN16" s="354"/>
    </row>
    <row r="17" spans="1:40" ht="18" customHeight="1" x14ac:dyDescent="0.550000000000000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t="e">
        <f t="shared" si="1"/>
        <v>#NUM!</v>
      </c>
      <c r="AM17" s="354"/>
      <c r="AN17" s="354"/>
    </row>
    <row r="18" spans="1:40" ht="18" customHeight="1" x14ac:dyDescent="0.550000000000000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t="e">
        <f t="shared" si="1"/>
        <v>#NUM!</v>
      </c>
      <c r="AM18" s="354"/>
      <c r="AN18" s="354"/>
    </row>
    <row r="19" spans="1:40" ht="18" customHeight="1" x14ac:dyDescent="0.550000000000000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t="e">
        <f t="shared" si="1"/>
        <v>#NUM!</v>
      </c>
      <c r="AM19" s="354"/>
      <c r="AN19" s="354"/>
    </row>
    <row r="20" spans="1:40" ht="18" customHeight="1" x14ac:dyDescent="0.550000000000000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t="e">
        <f t="shared" si="1"/>
        <v>#NUM!</v>
      </c>
      <c r="AM20" s="354"/>
      <c r="AN20" s="354"/>
    </row>
    <row r="21" spans="1:40" ht="18" customHeight="1" x14ac:dyDescent="0.550000000000000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t="e">
        <f t="shared" si="1"/>
        <v>#NUM!</v>
      </c>
      <c r="AM21" s="354"/>
      <c r="AN21" s="354"/>
    </row>
    <row r="22" spans="1:40" ht="18" customHeight="1" x14ac:dyDescent="0.550000000000000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t="e">
        <f t="shared" si="1"/>
        <v>#NUM!</v>
      </c>
      <c r="AM22" s="354"/>
      <c r="AN22" s="354"/>
    </row>
    <row r="23" spans="1:40" ht="18" customHeight="1" x14ac:dyDescent="0.550000000000000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t="e">
        <f t="shared" si="1"/>
        <v>#NUM!</v>
      </c>
      <c r="AM23" s="354"/>
      <c r="AN23" s="354"/>
    </row>
    <row r="24" spans="1:40" ht="18" customHeight="1" x14ac:dyDescent="0.550000000000000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t="e">
        <f t="shared" si="1"/>
        <v>#NUM!</v>
      </c>
      <c r="AM24" s="354"/>
      <c r="AN24" s="354"/>
    </row>
    <row r="25" spans="1:40" ht="18" customHeight="1" x14ac:dyDescent="0.550000000000000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t="e">
        <f t="shared" si="1"/>
        <v>#NUM!</v>
      </c>
      <c r="AM25" s="354"/>
      <c r="AN25" s="354"/>
    </row>
    <row r="26" spans="1:40" ht="18" customHeight="1" x14ac:dyDescent="0.550000000000000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t="e">
        <f t="shared" si="1"/>
        <v>#NUM!</v>
      </c>
      <c r="AM26" s="354"/>
      <c r="AN26" s="354"/>
    </row>
    <row r="27" spans="1:40" ht="18" customHeight="1" x14ac:dyDescent="0.550000000000000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t="e">
        <f t="shared" si="1"/>
        <v>#NUM!</v>
      </c>
      <c r="AM27" s="354"/>
      <c r="AN27" s="354"/>
    </row>
    <row r="28" spans="1:40" ht="18" customHeight="1" x14ac:dyDescent="0.550000000000000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t="e">
        <f t="shared" si="1"/>
        <v>#NUM!</v>
      </c>
      <c r="AM28" s="354"/>
      <c r="AN28" s="354"/>
    </row>
    <row r="29" spans="1:40" ht="18" customHeight="1" x14ac:dyDescent="0.550000000000000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t="e">
        <f t="shared" si="1"/>
        <v>#NUM!</v>
      </c>
      <c r="AM29" s="354"/>
      <c r="AN29" s="354"/>
    </row>
    <row r="30" spans="1:40" ht="18" customHeight="1" x14ac:dyDescent="0.550000000000000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39"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550000000000000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550000000000000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550000000000000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550000000000000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550000000000000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55000000000000004">
      <c r="A39" s="60" t="s">
        <v>170</v>
      </c>
      <c r="B39" s="103"/>
      <c r="C39" s="60"/>
      <c r="D39" s="60"/>
      <c r="E39" s="60"/>
      <c r="F39" s="60"/>
      <c r="G39" s="60"/>
    </row>
    <row r="40" spans="1:39" ht="15" customHeight="1" x14ac:dyDescent="0.55000000000000004">
      <c r="A40" s="60" t="s">
        <v>171</v>
      </c>
      <c r="B40" s="103"/>
      <c r="C40" s="60"/>
      <c r="D40" s="60"/>
      <c r="E40" s="60"/>
      <c r="F40" s="60"/>
      <c r="G40" s="60"/>
    </row>
    <row r="41" spans="1:39" ht="15" customHeight="1" x14ac:dyDescent="0.55000000000000004">
      <c r="A41" s="60"/>
      <c r="B41" s="81" t="s">
        <v>172</v>
      </c>
      <c r="C41" s="339" t="s">
        <v>173</v>
      </c>
      <c r="D41" s="339"/>
      <c r="E41" s="339"/>
      <c r="F41" s="60"/>
      <c r="G41" s="60"/>
    </row>
    <row r="42" spans="1:39" ht="15" customHeight="1" x14ac:dyDescent="0.55000000000000004">
      <c r="A42" s="60"/>
      <c r="B42" s="107" t="s">
        <v>190</v>
      </c>
      <c r="C42" s="335" t="s">
        <v>174</v>
      </c>
      <c r="D42" s="335"/>
      <c r="E42" s="335"/>
      <c r="F42" s="60"/>
      <c r="G42" s="60"/>
    </row>
    <row r="43" spans="1:39" ht="15" customHeight="1" x14ac:dyDescent="0.55000000000000004">
      <c r="A43" s="60"/>
      <c r="B43" s="107" t="s">
        <v>191</v>
      </c>
      <c r="C43" s="335" t="s">
        <v>175</v>
      </c>
      <c r="D43" s="335"/>
      <c r="E43" s="335"/>
      <c r="F43" s="60"/>
      <c r="G43" s="60"/>
    </row>
    <row r="44" spans="1:39" ht="15" customHeight="1" x14ac:dyDescent="0.55000000000000004">
      <c r="A44" s="60"/>
      <c r="B44" s="107" t="s">
        <v>192</v>
      </c>
      <c r="C44" s="335" t="s">
        <v>176</v>
      </c>
      <c r="D44" s="335"/>
      <c r="E44" s="335"/>
      <c r="F44" s="60"/>
      <c r="G44" s="60"/>
    </row>
    <row r="45" spans="1:39" ht="15" customHeight="1" x14ac:dyDescent="0.55000000000000004">
      <c r="A45" s="60"/>
      <c r="B45" s="107" t="s">
        <v>193</v>
      </c>
      <c r="C45" s="335" t="s">
        <v>177</v>
      </c>
      <c r="D45" s="335"/>
      <c r="E45" s="335"/>
      <c r="F45" s="60"/>
      <c r="G45" s="60"/>
    </row>
    <row r="46" spans="1:39" ht="15" customHeight="1" x14ac:dyDescent="0.55000000000000004">
      <c r="A46" s="60"/>
      <c r="B46" s="94" t="s">
        <v>178</v>
      </c>
      <c r="C46" s="60"/>
      <c r="D46" s="60"/>
      <c r="E46" s="60"/>
      <c r="F46" s="60"/>
      <c r="G46" s="60"/>
    </row>
    <row r="47" spans="1:39" ht="15" customHeight="1" x14ac:dyDescent="0.55000000000000004">
      <c r="A47" s="60"/>
      <c r="B47" s="94" t="s">
        <v>195</v>
      </c>
      <c r="C47" s="60"/>
      <c r="D47" s="60"/>
      <c r="E47" s="60"/>
      <c r="F47" s="60"/>
      <c r="G47" s="60"/>
    </row>
    <row r="48" spans="1:39" ht="15" customHeight="1" x14ac:dyDescent="0.55000000000000004">
      <c r="A48" s="60"/>
      <c r="B48" s="94" t="s">
        <v>179</v>
      </c>
      <c r="C48" s="60"/>
      <c r="D48" s="60"/>
      <c r="E48" s="60"/>
      <c r="F48" s="60"/>
      <c r="G48" s="60"/>
    </row>
    <row r="49" spans="1:7" ht="15" customHeight="1" x14ac:dyDescent="0.55000000000000004">
      <c r="A49" s="60" t="s">
        <v>180</v>
      </c>
      <c r="B49" s="103"/>
      <c r="C49" s="60"/>
      <c r="D49" s="60"/>
      <c r="E49" s="60"/>
      <c r="F49" s="60"/>
      <c r="G49" s="60"/>
    </row>
    <row r="50" spans="1:7" ht="15" customHeight="1" x14ac:dyDescent="0.55000000000000004">
      <c r="A50" s="60" t="s">
        <v>181</v>
      </c>
      <c r="B50" s="103"/>
      <c r="C50" s="60"/>
      <c r="D50" s="60"/>
      <c r="E50" s="60"/>
      <c r="F50" s="60"/>
      <c r="G50" s="60"/>
    </row>
    <row r="51" spans="1:7" ht="15" customHeight="1" x14ac:dyDescent="0.55000000000000004">
      <c r="A51" s="60" t="s">
        <v>196</v>
      </c>
      <c r="B51" s="103"/>
      <c r="C51" s="60"/>
      <c r="D51" s="60"/>
      <c r="E51" s="60"/>
      <c r="F51" s="60"/>
      <c r="G51" s="60"/>
    </row>
    <row r="52" spans="1:7" ht="15" customHeight="1" x14ac:dyDescent="0.55000000000000004">
      <c r="A52" s="60" t="s">
        <v>182</v>
      </c>
      <c r="B52" s="103"/>
      <c r="C52" s="60"/>
      <c r="D52" s="60"/>
      <c r="E52" s="60"/>
      <c r="F52" s="60"/>
      <c r="G52" s="60"/>
    </row>
    <row r="53" spans="1:7" ht="15" customHeight="1" x14ac:dyDescent="0.55000000000000004">
      <c r="A53" s="60" t="s">
        <v>295</v>
      </c>
      <c r="B53" s="103"/>
      <c r="C53" s="60"/>
      <c r="D53" s="60"/>
      <c r="E53" s="60"/>
      <c r="F53" s="60"/>
      <c r="G53" s="60"/>
    </row>
    <row r="54" spans="1:7" ht="15" customHeight="1" x14ac:dyDescent="0.55000000000000004">
      <c r="A54" s="60" t="s">
        <v>183</v>
      </c>
      <c r="B54" s="103"/>
      <c r="C54" s="60"/>
      <c r="D54" s="60"/>
      <c r="E54" s="60"/>
      <c r="F54" s="60"/>
      <c r="G54" s="60"/>
    </row>
    <row r="55" spans="1:7" ht="15" customHeight="1" x14ac:dyDescent="0.55000000000000004">
      <c r="A55" s="60" t="s">
        <v>184</v>
      </c>
      <c r="B55" s="103"/>
      <c r="C55" s="60"/>
      <c r="D55" s="60"/>
      <c r="E55" s="60"/>
      <c r="F55" s="60"/>
      <c r="G55" s="60"/>
    </row>
    <row r="56" spans="1:7" ht="15" customHeight="1" x14ac:dyDescent="0.55000000000000004">
      <c r="A56" s="60" t="s">
        <v>185</v>
      </c>
      <c r="B56" s="103"/>
      <c r="C56" s="60"/>
      <c r="D56" s="60"/>
      <c r="E56" s="60"/>
      <c r="F56" s="60"/>
      <c r="G56" s="60"/>
    </row>
    <row r="57" spans="1:7" ht="15" customHeight="1" x14ac:dyDescent="0.55000000000000004">
      <c r="A57" s="60" t="s">
        <v>186</v>
      </c>
      <c r="B57" s="103"/>
      <c r="C57" s="60"/>
      <c r="D57" s="60"/>
      <c r="E57" s="60"/>
      <c r="F57" s="60"/>
      <c r="G57" s="60"/>
    </row>
    <row r="58" spans="1:7" ht="15" customHeight="1" x14ac:dyDescent="0.55000000000000004">
      <c r="A58" s="60" t="s">
        <v>187</v>
      </c>
      <c r="B58" s="103"/>
      <c r="C58" s="60"/>
      <c r="D58" s="60"/>
      <c r="E58" s="60"/>
      <c r="F58" s="60"/>
      <c r="G58" s="60"/>
    </row>
    <row r="59" spans="1:7" ht="15" customHeight="1" x14ac:dyDescent="0.55000000000000004">
      <c r="A59" s="60" t="s">
        <v>188</v>
      </c>
      <c r="B59" s="103"/>
      <c r="C59" s="60"/>
      <c r="D59" s="60"/>
      <c r="E59" s="60"/>
      <c r="F59" s="60"/>
      <c r="G59" s="60"/>
    </row>
    <row r="60" spans="1:7" ht="15" customHeight="1" x14ac:dyDescent="0.55000000000000004">
      <c r="A60" s="60" t="s">
        <v>189</v>
      </c>
      <c r="B60" s="103"/>
      <c r="C60" s="60"/>
      <c r="D60" s="60"/>
      <c r="E60" s="60"/>
      <c r="F60" s="60"/>
      <c r="G60" s="60"/>
    </row>
    <row r="61" spans="1:7" ht="15" customHeight="1" x14ac:dyDescent="0.55000000000000004">
      <c r="A61" s="60" t="s">
        <v>194</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ゴシック,標準"&amp;10（参考様式6-1）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281</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2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87"/>
      <c r="AI11" s="187"/>
      <c r="AJ11" s="187"/>
      <c r="AK11" s="78"/>
      <c r="AL11" s="178"/>
      <c r="AM11" s="354"/>
      <c r="AN11" s="354"/>
    </row>
    <row r="12" spans="1:40" ht="18" customHeight="1" x14ac:dyDescent="0.55000000000000004">
      <c r="A12" s="79">
        <v>2</v>
      </c>
      <c r="B12" s="115"/>
      <c r="C12" s="90"/>
      <c r="D12" s="116"/>
      <c r="E12" s="117"/>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87"/>
      <c r="AI12" s="187"/>
      <c r="AJ12" s="187"/>
      <c r="AK12" s="75">
        <f>+SUM(F12:AJ12)</f>
        <v>0</v>
      </c>
      <c r="AL12" s="76" t="e">
        <f t="shared" ref="AL12:AL30" si="0">IF($AK$3="４週",AK12/4,AK12/(DAY(EOMONTH($F$9,0))/7))</f>
        <v>#NUM!</v>
      </c>
      <c r="AM12" s="354"/>
      <c r="AN12" s="354"/>
    </row>
    <row r="13" spans="1:40" ht="18" customHeight="1" x14ac:dyDescent="0.55000000000000004">
      <c r="A13" s="79">
        <v>3</v>
      </c>
      <c r="B13" s="115"/>
      <c r="C13" s="90"/>
      <c r="D13" s="116"/>
      <c r="E13" s="117"/>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87"/>
      <c r="AI13" s="187"/>
      <c r="AJ13" s="187"/>
      <c r="AK13" s="75">
        <f>+SUM(F13:AJ13)</f>
        <v>0</v>
      </c>
      <c r="AL13" s="76" t="e">
        <f t="shared" si="0"/>
        <v>#NUM!</v>
      </c>
      <c r="AM13" s="354"/>
      <c r="AN13" s="354"/>
    </row>
    <row r="14" spans="1:40" ht="18" customHeight="1" x14ac:dyDescent="0.55000000000000004">
      <c r="A14" s="79">
        <v>4</v>
      </c>
      <c r="B14" s="115"/>
      <c r="C14" s="90"/>
      <c r="D14" s="116"/>
      <c r="E14" s="117"/>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87"/>
      <c r="AI14" s="187"/>
      <c r="AJ14" s="187"/>
      <c r="AK14" s="75">
        <f t="shared" ref="AK14:AK30" si="1">+SUM(F14:AJ14)</f>
        <v>0</v>
      </c>
      <c r="AL14" s="76" t="e">
        <f t="shared" si="0"/>
        <v>#NUM!</v>
      </c>
      <c r="AM14" s="354"/>
      <c r="AN14" s="354"/>
    </row>
    <row r="15" spans="1:40" ht="18" customHeight="1" x14ac:dyDescent="0.550000000000000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87"/>
      <c r="AI15" s="187"/>
      <c r="AJ15" s="187"/>
      <c r="AK15" s="75">
        <f t="shared" si="1"/>
        <v>0</v>
      </c>
      <c r="AL15" s="76" t="e">
        <f t="shared" si="0"/>
        <v>#NUM!</v>
      </c>
      <c r="AM15" s="354"/>
      <c r="AN15" s="354"/>
    </row>
    <row r="16" spans="1:40" ht="18" customHeight="1" x14ac:dyDescent="0.550000000000000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87"/>
      <c r="AI16" s="187"/>
      <c r="AJ16" s="187"/>
      <c r="AK16" s="75">
        <f t="shared" si="1"/>
        <v>0</v>
      </c>
      <c r="AL16" s="76" t="e">
        <f t="shared" si="0"/>
        <v>#NUM!</v>
      </c>
      <c r="AM16" s="354"/>
      <c r="AN16" s="354"/>
    </row>
    <row r="17" spans="1:40" ht="18" customHeight="1" x14ac:dyDescent="0.550000000000000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87"/>
      <c r="AI17" s="187"/>
      <c r="AJ17" s="187"/>
      <c r="AK17" s="75">
        <f t="shared" si="1"/>
        <v>0</v>
      </c>
      <c r="AL17" s="76" t="e">
        <f t="shared" si="0"/>
        <v>#NUM!</v>
      </c>
      <c r="AM17" s="354"/>
      <c r="AN17" s="354"/>
    </row>
    <row r="18" spans="1:40" ht="18" customHeight="1" x14ac:dyDescent="0.550000000000000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87"/>
      <c r="AI18" s="187"/>
      <c r="AJ18" s="187"/>
      <c r="AK18" s="75">
        <f t="shared" si="1"/>
        <v>0</v>
      </c>
      <c r="AL18" s="76" t="e">
        <f t="shared" si="0"/>
        <v>#NUM!</v>
      </c>
      <c r="AM18" s="354"/>
      <c r="AN18" s="354"/>
    </row>
    <row r="19" spans="1:40" ht="18" customHeight="1" x14ac:dyDescent="0.550000000000000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87"/>
      <c r="AI19" s="187"/>
      <c r="AJ19" s="187"/>
      <c r="AK19" s="75">
        <f t="shared" si="1"/>
        <v>0</v>
      </c>
      <c r="AL19" s="76" t="e">
        <f t="shared" si="0"/>
        <v>#NUM!</v>
      </c>
      <c r="AM19" s="354"/>
      <c r="AN19" s="354"/>
    </row>
    <row r="20" spans="1:40" ht="18" customHeight="1" x14ac:dyDescent="0.550000000000000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87"/>
      <c r="AI20" s="187"/>
      <c r="AJ20" s="187"/>
      <c r="AK20" s="75">
        <f t="shared" si="1"/>
        <v>0</v>
      </c>
      <c r="AL20" s="76" t="e">
        <f t="shared" si="0"/>
        <v>#NUM!</v>
      </c>
      <c r="AM20" s="354"/>
      <c r="AN20" s="354"/>
    </row>
    <row r="21" spans="1:40" ht="18" customHeight="1" x14ac:dyDescent="0.55000000000000004">
      <c r="A21" s="79">
        <v>11</v>
      </c>
      <c r="B21" s="115"/>
      <c r="C21" s="90"/>
      <c r="D21" s="116"/>
      <c r="E21" s="117"/>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7"/>
      <c r="AI21" s="187"/>
      <c r="AJ21" s="187"/>
      <c r="AK21" s="75">
        <f t="shared" si="1"/>
        <v>0</v>
      </c>
      <c r="AL21" s="76" t="e">
        <f t="shared" si="0"/>
        <v>#NUM!</v>
      </c>
      <c r="AM21" s="354"/>
      <c r="AN21" s="354"/>
    </row>
    <row r="22" spans="1:40" ht="18" customHeight="1" x14ac:dyDescent="0.55000000000000004">
      <c r="A22" s="79">
        <v>12</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1"/>
        <v>0</v>
      </c>
      <c r="AL22" s="76" t="e">
        <f t="shared" si="0"/>
        <v>#NUM!</v>
      </c>
      <c r="AM22" s="354"/>
      <c r="AN22" s="354"/>
    </row>
    <row r="23" spans="1:40" ht="18" customHeight="1" x14ac:dyDescent="0.550000000000000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t="e">
        <f t="shared" si="0"/>
        <v>#NUM!</v>
      </c>
      <c r="AM23" s="354"/>
      <c r="AN23" s="354"/>
    </row>
    <row r="24" spans="1:40" ht="18" customHeight="1" x14ac:dyDescent="0.550000000000000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t="e">
        <f t="shared" si="0"/>
        <v>#NUM!</v>
      </c>
      <c r="AM24" s="354"/>
      <c r="AN24" s="354"/>
    </row>
    <row r="25" spans="1:40" ht="18" customHeight="1" x14ac:dyDescent="0.550000000000000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t="e">
        <f t="shared" si="0"/>
        <v>#NUM!</v>
      </c>
      <c r="AM25" s="354"/>
      <c r="AN25" s="354"/>
    </row>
    <row r="26" spans="1:40" ht="18" customHeight="1" x14ac:dyDescent="0.550000000000000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t="e">
        <f t="shared" si="0"/>
        <v>#NUM!</v>
      </c>
      <c r="AM26" s="354"/>
      <c r="AN26" s="354"/>
    </row>
    <row r="27" spans="1:40" ht="18" customHeight="1" x14ac:dyDescent="0.550000000000000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t="e">
        <f t="shared" si="0"/>
        <v>#NUM!</v>
      </c>
      <c r="AM27" s="354"/>
      <c r="AN27" s="354"/>
    </row>
    <row r="28" spans="1:40" ht="18" customHeight="1" x14ac:dyDescent="0.550000000000000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t="e">
        <f t="shared" si="0"/>
        <v>#NUM!</v>
      </c>
      <c r="AM28" s="354"/>
      <c r="AN28" s="354"/>
    </row>
    <row r="29" spans="1:40" ht="18" customHeight="1" x14ac:dyDescent="0.550000000000000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t="e">
        <f t="shared" si="0"/>
        <v>#NUM!</v>
      </c>
      <c r="AM29" s="354"/>
      <c r="AN29" s="354"/>
    </row>
    <row r="30" spans="1:40" ht="18" customHeight="1" x14ac:dyDescent="0.550000000000000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t="e">
        <f t="shared" si="0"/>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265</v>
      </c>
      <c r="B38" s="132"/>
      <c r="M38" s="112" t="s">
        <v>211</v>
      </c>
      <c r="N38" s="70"/>
      <c r="P38" s="70"/>
      <c r="Q38" s="70"/>
      <c r="R38" s="70"/>
      <c r="S38" s="70"/>
      <c r="T38" s="70"/>
      <c r="U38" s="191"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401"/>
      <c r="B39" s="401"/>
      <c r="C39" s="401"/>
      <c r="D39" s="130">
        <f>IF(S2=1,10,IF(S2=2,11,IF(S2=3,12,S2-3)))</f>
        <v>-3</v>
      </c>
      <c r="E39" s="130">
        <f>IF(S2=1,11,IF(S2=2,12,S2-2))</f>
        <v>-2</v>
      </c>
      <c r="F39" s="402">
        <f>IF(S2=1,12,S2-1)</f>
        <v>-1</v>
      </c>
      <c r="G39" s="402"/>
      <c r="H39" s="402"/>
      <c r="I39" s="345" t="s">
        <v>261</v>
      </c>
      <c r="J39" s="345"/>
      <c r="K39" s="345"/>
      <c r="M39" s="375" t="s">
        <v>202</v>
      </c>
      <c r="N39" s="380"/>
      <c r="O39" s="380"/>
      <c r="P39" s="380"/>
      <c r="Q39" s="380"/>
      <c r="R39" s="380"/>
      <c r="S39" s="380"/>
      <c r="T39" s="380"/>
      <c r="U39" s="380"/>
      <c r="V39" s="380"/>
      <c r="W39" s="380"/>
      <c r="X39" s="380"/>
      <c r="Y39" s="380"/>
      <c r="Z39" s="380"/>
      <c r="AA39" s="380"/>
      <c r="AB39" s="380"/>
      <c r="AC39" s="380"/>
      <c r="AD39" s="380"/>
      <c r="AE39" s="380"/>
      <c r="AF39" s="380"/>
      <c r="AG39" s="380"/>
      <c r="AH39" s="404" t="s">
        <v>299</v>
      </c>
      <c r="AI39" s="405"/>
      <c r="AJ39" s="405"/>
      <c r="AK39" s="405"/>
      <c r="AL39" s="406"/>
      <c r="AM39" s="346" t="s">
        <v>213</v>
      </c>
      <c r="AN39" s="346"/>
    </row>
    <row r="40" spans="1:40" s="72" customFormat="1" ht="18" customHeight="1" x14ac:dyDescent="0.55000000000000004">
      <c r="A40" s="346" t="s">
        <v>263</v>
      </c>
      <c r="B40" s="346"/>
      <c r="C40" s="346"/>
      <c r="D40" s="131"/>
      <c r="E40" s="131"/>
      <c r="F40" s="403"/>
      <c r="G40" s="403"/>
      <c r="H40" s="403"/>
      <c r="I40" s="375">
        <f>SUM(D40:F40)</f>
        <v>0</v>
      </c>
      <c r="J40" s="380"/>
      <c r="K40" s="376"/>
      <c r="M40" s="396"/>
      <c r="N40" s="387" t="s">
        <v>300</v>
      </c>
      <c r="O40" s="388"/>
      <c r="P40" s="389"/>
      <c r="Q40" s="381" t="s">
        <v>296</v>
      </c>
      <c r="R40" s="382"/>
      <c r="S40" s="382"/>
      <c r="T40" s="382"/>
      <c r="U40" s="382"/>
      <c r="V40" s="382"/>
      <c r="W40" s="382"/>
      <c r="X40" s="382"/>
      <c r="Y40" s="382"/>
      <c r="Z40" s="382"/>
      <c r="AA40" s="382"/>
      <c r="AB40" s="382"/>
      <c r="AC40" s="382"/>
      <c r="AD40" s="382"/>
      <c r="AE40" s="382"/>
      <c r="AF40" s="382"/>
      <c r="AG40" s="383"/>
      <c r="AH40" s="378">
        <f>SUM(F32:AJ32)</f>
        <v>0</v>
      </c>
      <c r="AI40" s="379"/>
      <c r="AJ40" s="180" t="s">
        <v>203</v>
      </c>
      <c r="AK40" s="378">
        <f>ROUNDUP(AH40/450,0)</f>
        <v>0</v>
      </c>
      <c r="AL40" s="379"/>
      <c r="AM40" s="345">
        <f>MIN(AH40:AK42)</f>
        <v>0</v>
      </c>
      <c r="AN40" s="345"/>
    </row>
    <row r="41" spans="1:40" s="72" customFormat="1" ht="18" customHeight="1" x14ac:dyDescent="0.55000000000000004">
      <c r="A41" s="346" t="s">
        <v>264</v>
      </c>
      <c r="B41" s="346"/>
      <c r="C41" s="346"/>
      <c r="D41" s="131"/>
      <c r="E41" s="131"/>
      <c r="F41" s="403"/>
      <c r="G41" s="403"/>
      <c r="H41" s="403"/>
      <c r="I41" s="375">
        <f>SUM(D41:H41)*0.1</f>
        <v>0</v>
      </c>
      <c r="J41" s="380"/>
      <c r="K41" s="376"/>
      <c r="M41" s="397"/>
      <c r="N41" s="390"/>
      <c r="O41" s="391"/>
      <c r="P41" s="392"/>
      <c r="Q41" s="384" t="s">
        <v>297</v>
      </c>
      <c r="R41" s="385"/>
      <c r="S41" s="385"/>
      <c r="T41" s="385"/>
      <c r="U41" s="385"/>
      <c r="V41" s="385"/>
      <c r="W41" s="385"/>
      <c r="X41" s="385"/>
      <c r="Y41" s="385"/>
      <c r="Z41" s="385"/>
      <c r="AA41" s="385"/>
      <c r="AB41" s="385"/>
      <c r="AC41" s="385"/>
      <c r="AD41" s="385"/>
      <c r="AE41" s="385"/>
      <c r="AF41" s="385"/>
      <c r="AG41" s="386"/>
      <c r="AH41" s="375">
        <f>COUNTA(B12:B30)</f>
        <v>0</v>
      </c>
      <c r="AI41" s="380"/>
      <c r="AJ41" s="192" t="s">
        <v>204</v>
      </c>
      <c r="AK41" s="378">
        <f>ROUNDUP(AH41/10,0)</f>
        <v>0</v>
      </c>
      <c r="AL41" s="379"/>
      <c r="AM41" s="345"/>
      <c r="AN41" s="345"/>
    </row>
    <row r="42" spans="1:40" s="72" customFormat="1" ht="18" customHeight="1" x14ac:dyDescent="0.55000000000000004">
      <c r="A42" s="345" t="s">
        <v>261</v>
      </c>
      <c r="B42" s="345"/>
      <c r="C42" s="345"/>
      <c r="D42" s="127">
        <f>D40+D41*0.1</f>
        <v>0</v>
      </c>
      <c r="E42" s="127">
        <f>E40+E41*0.1</f>
        <v>0</v>
      </c>
      <c r="F42" s="375">
        <f t="shared" ref="F42" si="3">F40+F41*0.1</f>
        <v>0</v>
      </c>
      <c r="G42" s="380"/>
      <c r="H42" s="376"/>
      <c r="I42" s="375">
        <f>SUM(D42:H42)</f>
        <v>0</v>
      </c>
      <c r="J42" s="380"/>
      <c r="K42" s="376"/>
      <c r="M42" s="398"/>
      <c r="N42" s="393"/>
      <c r="O42" s="394"/>
      <c r="P42" s="395"/>
      <c r="Q42" s="384" t="s">
        <v>298</v>
      </c>
      <c r="R42" s="385"/>
      <c r="S42" s="385"/>
      <c r="T42" s="385"/>
      <c r="U42" s="385"/>
      <c r="V42" s="385"/>
      <c r="W42" s="385"/>
      <c r="X42" s="385"/>
      <c r="Y42" s="385"/>
      <c r="Z42" s="385"/>
      <c r="AA42" s="385"/>
      <c r="AB42" s="385"/>
      <c r="AC42" s="385"/>
      <c r="AD42" s="385"/>
      <c r="AE42" s="385"/>
      <c r="AF42" s="385"/>
      <c r="AG42" s="386"/>
      <c r="AH42" s="378">
        <f>ROUNDDOWN(I44,1)</f>
        <v>0</v>
      </c>
      <c r="AI42" s="379"/>
      <c r="AJ42" s="193" t="s">
        <v>204</v>
      </c>
      <c r="AK42" s="378">
        <f>ROUNDUP(IF(X44="",AH42/40,IF(X44="○",AH42/50)),0)</f>
        <v>0</v>
      </c>
      <c r="AL42" s="379"/>
      <c r="AM42" s="345"/>
      <c r="AN42" s="345"/>
    </row>
    <row r="43" spans="1:40" s="72" customFormat="1" ht="18" customHeight="1" x14ac:dyDescent="0.55000000000000004">
      <c r="A43" s="126" t="s">
        <v>266</v>
      </c>
      <c r="H43" s="70" t="s">
        <v>262</v>
      </c>
      <c r="M43" s="181"/>
      <c r="N43" s="384" t="s">
        <v>301</v>
      </c>
      <c r="O43" s="385"/>
      <c r="P43" s="385"/>
      <c r="Q43" s="385"/>
      <c r="R43" s="385"/>
      <c r="S43" s="385"/>
      <c r="T43" s="385"/>
      <c r="U43" s="385"/>
      <c r="V43" s="385"/>
      <c r="W43" s="385"/>
      <c r="X43" s="385"/>
      <c r="Y43" s="385"/>
      <c r="Z43" s="385"/>
      <c r="AA43" s="385"/>
      <c r="AB43" s="385"/>
      <c r="AC43" s="385"/>
      <c r="AD43" s="385"/>
      <c r="AE43" s="385"/>
      <c r="AF43" s="385"/>
      <c r="AG43" s="386"/>
      <c r="AH43" s="377"/>
      <c r="AI43" s="377"/>
      <c r="AJ43" s="377"/>
      <c r="AK43" s="377"/>
      <c r="AL43" s="377"/>
      <c r="AM43" s="375" cm="1">
        <f t="array" ref="AM43">ROUNDUP(_xlfn.IFS(AM40&lt;2,1,AND(AM40&lt;=2,AM40&lt;6),AM40-1,AM40&gt;=6,AM40/2*3),1)</f>
        <v>1</v>
      </c>
      <c r="AN43" s="376"/>
    </row>
    <row r="44" spans="1:40" s="72" customFormat="1" ht="18" customHeight="1" x14ac:dyDescent="0.55000000000000004">
      <c r="B44" s="126"/>
      <c r="I44" s="345">
        <f>I42/3</f>
        <v>0</v>
      </c>
      <c r="J44" s="345"/>
      <c r="K44" s="345"/>
      <c r="M44" s="134" t="s">
        <v>302</v>
      </c>
      <c r="N44" s="190"/>
      <c r="O44" s="188"/>
      <c r="P44" s="188"/>
      <c r="Q44" s="188"/>
      <c r="R44" s="188"/>
      <c r="S44" s="188"/>
      <c r="T44" s="188"/>
      <c r="U44" s="188"/>
      <c r="V44" s="188"/>
      <c r="W44" s="188"/>
      <c r="X44" s="399"/>
      <c r="Y44" s="400"/>
      <c r="Z44" s="188"/>
      <c r="AA44" s="188"/>
      <c r="AB44" s="188"/>
      <c r="AC44" s="188"/>
      <c r="AD44" s="188"/>
      <c r="AE44" s="188"/>
      <c r="AF44" s="188"/>
      <c r="AG44" s="188"/>
      <c r="AH44" s="188"/>
      <c r="AI44" s="188"/>
      <c r="AJ44" s="188"/>
      <c r="AK44" s="188"/>
      <c r="AL44" s="188"/>
      <c r="AM44" s="188"/>
      <c r="AN44" s="188"/>
    </row>
    <row r="45" spans="1:40" s="72" customFormat="1" ht="14.25" customHeight="1" x14ac:dyDescent="0.55000000000000004">
      <c r="B45" s="126"/>
      <c r="I45" s="182"/>
      <c r="J45" s="182"/>
      <c r="K45" s="182"/>
      <c r="M45" s="70" t="s">
        <v>303</v>
      </c>
      <c r="N45" s="191"/>
      <c r="O45" s="189"/>
      <c r="P45" s="189"/>
      <c r="Q45" s="189"/>
      <c r="R45" s="189"/>
      <c r="S45" s="189"/>
      <c r="T45" s="189"/>
      <c r="U45" s="189"/>
      <c r="V45" s="189"/>
      <c r="W45" s="189"/>
      <c r="X45" s="183"/>
      <c r="Y45" s="183"/>
      <c r="Z45" s="189"/>
      <c r="AA45" s="189"/>
      <c r="AB45" s="189"/>
      <c r="AC45" s="189"/>
      <c r="AD45" s="189"/>
      <c r="AE45" s="189"/>
      <c r="AF45" s="189"/>
      <c r="AG45" s="189"/>
      <c r="AH45" s="189"/>
      <c r="AI45" s="189"/>
      <c r="AJ45" s="189"/>
      <c r="AK45" s="189"/>
      <c r="AL45" s="189"/>
      <c r="AM45" s="189"/>
      <c r="AN45" s="189"/>
    </row>
    <row r="46" spans="1:40" s="72" customFormat="1" ht="13.5" customHeight="1" x14ac:dyDescent="0.55000000000000004">
      <c r="B46" s="126"/>
      <c r="I46" s="182"/>
      <c r="J46" s="182"/>
      <c r="K46" s="182"/>
      <c r="M46" s="70" t="s">
        <v>304</v>
      </c>
      <c r="N46" s="191"/>
      <c r="O46" s="189"/>
      <c r="P46" s="189"/>
      <c r="Q46" s="189"/>
      <c r="R46" s="189"/>
      <c r="S46" s="189"/>
      <c r="T46" s="189"/>
      <c r="U46" s="189"/>
      <c r="V46" s="189"/>
      <c r="W46" s="189"/>
      <c r="X46" s="183"/>
      <c r="Y46" s="183"/>
      <c r="Z46" s="189"/>
      <c r="AA46" s="189"/>
      <c r="AB46" s="189"/>
      <c r="AC46" s="189"/>
      <c r="AD46" s="189"/>
      <c r="AE46" s="189"/>
      <c r="AF46" s="189"/>
      <c r="AG46" s="189"/>
      <c r="AH46" s="189"/>
      <c r="AI46" s="189"/>
      <c r="AJ46" s="189"/>
      <c r="AK46" s="189"/>
      <c r="AL46" s="189"/>
      <c r="AM46" s="189"/>
      <c r="AN46" s="189"/>
    </row>
    <row r="47" spans="1:40" s="72" customFormat="1" ht="13.5" customHeight="1" x14ac:dyDescent="0.55000000000000004">
      <c r="A47" s="118"/>
      <c r="B47" s="118"/>
      <c r="C47" s="118"/>
      <c r="D47" s="118"/>
      <c r="E47" s="118"/>
      <c r="F47" s="118"/>
      <c r="G47" s="118"/>
      <c r="H47" s="118"/>
      <c r="I47" s="118"/>
      <c r="J47" s="119"/>
      <c r="K47" s="119"/>
      <c r="L47" s="119"/>
      <c r="M47" s="374" t="s">
        <v>305</v>
      </c>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row>
    <row r="48" spans="1:40" s="72" customFormat="1" ht="4.5" customHeight="1" x14ac:dyDescent="0.55000000000000004">
      <c r="A48" s="118"/>
      <c r="B48" s="118"/>
      <c r="C48" s="118"/>
      <c r="D48" s="118"/>
      <c r="E48" s="118"/>
      <c r="F48" s="118"/>
      <c r="G48" s="118"/>
      <c r="H48" s="118"/>
      <c r="I48" s="118"/>
      <c r="J48" s="119"/>
      <c r="K48" s="119"/>
      <c r="L48" s="119"/>
      <c r="M48" s="120"/>
      <c r="N48" s="70"/>
      <c r="W48" s="176"/>
      <c r="X48" s="70"/>
      <c r="Y48" s="70"/>
      <c r="Z48" s="70"/>
      <c r="AA48" s="70"/>
      <c r="AB48" s="70"/>
      <c r="AC48" s="70"/>
      <c r="AD48" s="70"/>
      <c r="AE48" s="70"/>
      <c r="AF48" s="70"/>
      <c r="AG48" s="119"/>
      <c r="AH48" s="119"/>
      <c r="AI48" s="119"/>
      <c r="AJ48" s="120"/>
      <c r="AK48" s="70"/>
      <c r="AL48" s="176"/>
      <c r="AM48" s="176"/>
      <c r="AN48" s="71"/>
    </row>
    <row r="49" spans="1:40" ht="21" customHeight="1" x14ac:dyDescent="0.550000000000000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5" customHeight="1" x14ac:dyDescent="0.55000000000000004">
      <c r="A50" s="62"/>
      <c r="B50" s="82"/>
      <c r="C50" s="336" t="str">
        <f>IF(VLOOKUP($AK$1,選択肢!$A$1:$J$31,C55,FALSE)=0,"-",VLOOKUP($AK$1,選択肢!$A$1:$J$31,C55,FALSE))</f>
        <v>管理者</v>
      </c>
      <c r="D50" s="337"/>
      <c r="E50" s="343" t="str">
        <f>IF(VLOOKUP($AK$1,選択肢!$A$1:$J$31,E55,FALSE)=0,"-",VLOOKUP($AK$1,選択肢!$A$1:$J$31,E55,FALSE))</f>
        <v>サービス提供責任者</v>
      </c>
      <c r="F50" s="343"/>
      <c r="G50" s="343"/>
      <c r="H50" s="343"/>
      <c r="I50" s="336" t="str">
        <f>IF(VLOOKUP($AK$1,選択肢!$A$1:$J$31,I55,FALSE)=0,"-",VLOOKUP($AK$1,選択肢!$A$1:$J$31,I55,FALSE))</f>
        <v>従業者</v>
      </c>
      <c r="J50" s="337"/>
      <c r="K50" s="337"/>
      <c r="L50" s="337"/>
      <c r="M50" s="337"/>
      <c r="N50" s="33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62"/>
    </row>
    <row r="51" spans="1:40" ht="18" customHeight="1" x14ac:dyDescent="0.55000000000000004">
      <c r="A51" s="62"/>
      <c r="B51" s="82"/>
      <c r="C51" s="114" t="s">
        <v>56</v>
      </c>
      <c r="D51" s="114" t="s">
        <v>57</v>
      </c>
      <c r="E51" s="113" t="s">
        <v>56</v>
      </c>
      <c r="F51" s="344" t="s">
        <v>57</v>
      </c>
      <c r="G51" s="344"/>
      <c r="H51" s="344"/>
      <c r="I51" s="340" t="s">
        <v>56</v>
      </c>
      <c r="J51" s="341"/>
      <c r="K51" s="342"/>
      <c r="L51" s="340" t="s">
        <v>57</v>
      </c>
      <c r="M51" s="341"/>
      <c r="N51" s="342"/>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179"/>
      <c r="AM51" s="179"/>
      <c r="AN51" s="62"/>
    </row>
    <row r="52" spans="1:40" ht="18" customHeight="1" x14ac:dyDescent="0.55000000000000004">
      <c r="A52" s="62"/>
      <c r="B52" s="81" t="s">
        <v>108</v>
      </c>
      <c r="C52" s="113">
        <f>COUNTIFS($B$11:$B$30,C$50,$C$11:$C$30,"A",$E$11:$E$30,"*")</f>
        <v>0</v>
      </c>
      <c r="D52" s="113">
        <f>COUNTIFS($B$11:$B$30,C$50,$C$11:$C$30,"B",$E$11:$E$30,"*")</f>
        <v>0</v>
      </c>
      <c r="E52" s="113">
        <f>COUNTIFS($B$11:$B$30,E$50,$C$11:$C$30,"A",$E$11:$E$30,"*")</f>
        <v>0</v>
      </c>
      <c r="F52" s="340">
        <f>COUNTIFS($B$11:$B$30,E$50,$C$11:$C$30,"B",$E$11:$E$30,"*")</f>
        <v>0</v>
      </c>
      <c r="G52" s="341"/>
      <c r="H52" s="342"/>
      <c r="I52" s="340">
        <f>COUNTIFS($B$11:$B$30,I$50,$C$11:$C$30,"A",$E$11:$E$30,"*")</f>
        <v>0</v>
      </c>
      <c r="J52" s="341"/>
      <c r="K52" s="342"/>
      <c r="L52" s="340">
        <f>COUNTIFS($B$11:$B$30,I$50,$C$11:$C$30,"B",$E$11:$E$30,"*")</f>
        <v>0</v>
      </c>
      <c r="M52" s="341"/>
      <c r="N52" s="342"/>
      <c r="O52" s="407"/>
      <c r="P52" s="407"/>
      <c r="Q52" s="407"/>
      <c r="R52" s="407"/>
      <c r="S52" s="407"/>
      <c r="T52" s="407"/>
      <c r="U52" s="407"/>
      <c r="V52" s="407"/>
      <c r="W52" s="407"/>
      <c r="X52" s="407"/>
      <c r="Y52" s="407"/>
      <c r="Z52" s="407"/>
      <c r="AA52" s="407"/>
      <c r="AB52" s="407"/>
      <c r="AC52" s="407"/>
      <c r="AD52" s="407"/>
      <c r="AE52" s="407"/>
      <c r="AF52" s="407"/>
      <c r="AG52" s="407"/>
      <c r="AH52" s="407"/>
      <c r="AI52" s="407"/>
      <c r="AJ52" s="407"/>
      <c r="AK52" s="407"/>
      <c r="AL52" s="179"/>
      <c r="AM52" s="179"/>
      <c r="AN52" s="62"/>
    </row>
    <row r="53" spans="1:40" ht="18" customHeight="1" x14ac:dyDescent="0.55000000000000004">
      <c r="A53" s="62"/>
      <c r="B53" s="89" t="s">
        <v>109</v>
      </c>
      <c r="C53" s="133"/>
      <c r="D53" s="133"/>
      <c r="E53" s="113">
        <f>COUNTIFS($B$11:$B$30,E$50,$C$11:$C$30,"C",$E$11:$E$30,"*")</f>
        <v>0</v>
      </c>
      <c r="F53" s="340">
        <f>COUNTIFS($B$11:$B$30,E$50,$C$11:$C$30,"D",$E$11:$E$30,"*")</f>
        <v>0</v>
      </c>
      <c r="G53" s="341"/>
      <c r="H53" s="342"/>
      <c r="I53" s="340">
        <f>COUNTIFS($B$11:$B$30,I$50,$C$11:$C$30,"C",$E$11:$E$30,"*")</f>
        <v>0</v>
      </c>
      <c r="J53" s="341"/>
      <c r="K53" s="342"/>
      <c r="L53" s="340">
        <f>COUNTIFS($B$11:$B$30,I$50,$C$11:$C$30,"D",$E$11:$E$30,"*")</f>
        <v>0</v>
      </c>
      <c r="M53" s="341"/>
      <c r="N53" s="342"/>
      <c r="O53" s="407"/>
      <c r="P53" s="407"/>
      <c r="Q53" s="407"/>
      <c r="R53" s="407"/>
      <c r="S53" s="407"/>
      <c r="T53" s="407"/>
      <c r="U53" s="407"/>
      <c r="V53" s="407"/>
      <c r="W53" s="407"/>
      <c r="X53" s="407"/>
      <c r="Y53" s="407"/>
      <c r="Z53" s="407"/>
      <c r="AA53" s="407"/>
      <c r="AB53" s="407"/>
      <c r="AC53" s="407"/>
      <c r="AD53" s="407"/>
      <c r="AE53" s="407"/>
      <c r="AF53" s="407"/>
      <c r="AG53" s="407"/>
      <c r="AH53" s="407"/>
      <c r="AI53" s="407"/>
      <c r="AJ53" s="407"/>
      <c r="AK53" s="407"/>
      <c r="AL53" s="179"/>
      <c r="AM53" s="179"/>
      <c r="AN53" s="62"/>
    </row>
    <row r="54" spans="1:40" ht="18" customHeight="1" x14ac:dyDescent="0.55000000000000004">
      <c r="A54" s="62"/>
      <c r="B54" s="89" t="s">
        <v>201</v>
      </c>
      <c r="C54" s="409"/>
      <c r="D54" s="410"/>
      <c r="E54" s="340" t="str">
        <f>IF($AK$3="４週",SUMIFS($AK$11:$AK$30,$B$11:$B$30,E50)/4/$AH$5,IF($AK$3="歴月",SUMIFS($AK$11:$AK$30,$B$11:$B$30,E50)/$AL$5,"記載する期間を選択してください"))</f>
        <v>記載する期間を選択してください</v>
      </c>
      <c r="F54" s="341"/>
      <c r="G54" s="341"/>
      <c r="H54" s="342"/>
      <c r="I54" s="340" t="str">
        <f>IF($AK$3="４週",SUMIFS($AK$11:$AK$30,$B$11:$B$30,I50)/4/$AH$5,IF($AK$3="歴月",SUMIFS($AK$11:$AK$30,$B$11:$B$30,I50)/$AL$5,"記載する期間を選択してください"))</f>
        <v>記載する期間を選択してください</v>
      </c>
      <c r="J54" s="341"/>
      <c r="K54" s="341"/>
      <c r="L54" s="341"/>
      <c r="M54" s="341"/>
      <c r="N54" s="342"/>
      <c r="O54" s="407"/>
      <c r="P54" s="407"/>
      <c r="Q54" s="407"/>
      <c r="R54" s="407"/>
      <c r="S54" s="407"/>
      <c r="T54" s="407"/>
      <c r="U54" s="407"/>
      <c r="V54" s="407"/>
      <c r="W54" s="407"/>
      <c r="X54" s="407"/>
      <c r="Y54" s="407"/>
      <c r="Z54" s="407"/>
      <c r="AA54" s="407"/>
      <c r="AB54" s="407"/>
      <c r="AC54" s="407"/>
      <c r="AD54" s="407"/>
      <c r="AE54" s="407"/>
      <c r="AF54" s="407"/>
      <c r="AG54" s="407"/>
      <c r="AH54" s="407"/>
      <c r="AI54" s="407"/>
      <c r="AJ54" s="407"/>
      <c r="AK54" s="407"/>
      <c r="AL54" s="407"/>
      <c r="AM54" s="407"/>
      <c r="AN54" s="62"/>
    </row>
    <row r="55" spans="1:40" ht="5.15" customHeight="1" x14ac:dyDescent="0.550000000000000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550000000000000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55000000000000004">
      <c r="A57" s="94" t="s">
        <v>167</v>
      </c>
      <c r="B57" s="93"/>
      <c r="C57" s="93"/>
      <c r="D57" s="93"/>
      <c r="E57" s="93"/>
      <c r="F57" s="93"/>
      <c r="G57" s="93"/>
      <c r="H57" s="80"/>
      <c r="I57" s="80"/>
      <c r="J57" s="80"/>
      <c r="K57" s="80"/>
      <c r="L57" s="80"/>
      <c r="M57" s="80"/>
    </row>
    <row r="58" spans="1:40" s="60" customFormat="1" ht="15" customHeight="1" x14ac:dyDescent="0.55000000000000004">
      <c r="A58" s="94" t="s">
        <v>217</v>
      </c>
      <c r="B58" s="93"/>
      <c r="C58" s="93"/>
      <c r="D58" s="93"/>
      <c r="E58" s="93"/>
      <c r="F58" s="93"/>
      <c r="G58" s="93"/>
      <c r="H58" s="80"/>
      <c r="I58" s="80"/>
      <c r="J58" s="80"/>
      <c r="K58" s="80"/>
      <c r="L58" s="80"/>
      <c r="M58" s="80"/>
    </row>
    <row r="59" spans="1:40" s="60" customFormat="1" ht="15" customHeight="1" x14ac:dyDescent="0.55000000000000004">
      <c r="A59" s="94" t="s">
        <v>168</v>
      </c>
      <c r="B59" s="93"/>
      <c r="C59" s="93"/>
      <c r="D59" s="93"/>
      <c r="E59" s="93"/>
      <c r="F59" s="93"/>
      <c r="G59" s="93"/>
      <c r="H59" s="80"/>
      <c r="I59" s="80"/>
      <c r="J59" s="80"/>
      <c r="K59" s="80"/>
      <c r="L59" s="80"/>
      <c r="M59" s="80"/>
    </row>
    <row r="60" spans="1:40" s="60" customFormat="1" ht="15" customHeight="1" x14ac:dyDescent="0.55000000000000004">
      <c r="A60" s="94" t="s">
        <v>169</v>
      </c>
      <c r="B60" s="93"/>
      <c r="C60" s="93"/>
      <c r="D60" s="93"/>
      <c r="E60" s="93"/>
      <c r="F60" s="93"/>
      <c r="G60" s="93"/>
      <c r="H60" s="80"/>
      <c r="I60" s="80"/>
      <c r="J60" s="80"/>
      <c r="K60" s="80"/>
      <c r="L60" s="80"/>
      <c r="M60" s="80"/>
    </row>
    <row r="61" spans="1:40" ht="15" customHeight="1" x14ac:dyDescent="0.55000000000000004">
      <c r="A61" s="60" t="s">
        <v>170</v>
      </c>
      <c r="B61" s="103"/>
      <c r="C61" s="60"/>
      <c r="D61" s="60"/>
      <c r="E61" s="60"/>
      <c r="F61" s="60"/>
      <c r="G61" s="60"/>
    </row>
    <row r="62" spans="1:40" ht="15" customHeight="1" x14ac:dyDescent="0.55000000000000004">
      <c r="A62" s="60" t="s">
        <v>171</v>
      </c>
      <c r="B62" s="103"/>
      <c r="C62" s="60"/>
      <c r="D62" s="60"/>
      <c r="E62" s="60"/>
      <c r="F62" s="60"/>
      <c r="G62" s="60"/>
    </row>
    <row r="63" spans="1:40" ht="15" customHeight="1" x14ac:dyDescent="0.55000000000000004">
      <c r="A63" s="60"/>
      <c r="B63" s="81" t="s">
        <v>172</v>
      </c>
      <c r="C63" s="339" t="s">
        <v>173</v>
      </c>
      <c r="D63" s="339"/>
      <c r="E63" s="339"/>
      <c r="F63" s="60"/>
      <c r="G63" s="60"/>
    </row>
    <row r="64" spans="1:40" ht="15" customHeight="1" x14ac:dyDescent="0.55000000000000004">
      <c r="A64" s="60"/>
      <c r="B64" s="107" t="s">
        <v>190</v>
      </c>
      <c r="C64" s="335" t="s">
        <v>174</v>
      </c>
      <c r="D64" s="335"/>
      <c r="E64" s="335"/>
      <c r="F64" s="60"/>
      <c r="G64" s="60"/>
    </row>
    <row r="65" spans="1:7" ht="15" customHeight="1" x14ac:dyDescent="0.55000000000000004">
      <c r="A65" s="60"/>
      <c r="B65" s="107" t="s">
        <v>191</v>
      </c>
      <c r="C65" s="335" t="s">
        <v>175</v>
      </c>
      <c r="D65" s="335"/>
      <c r="E65" s="335"/>
      <c r="F65" s="60"/>
      <c r="G65" s="60"/>
    </row>
    <row r="66" spans="1:7" ht="15" customHeight="1" x14ac:dyDescent="0.55000000000000004">
      <c r="A66" s="60"/>
      <c r="B66" s="107" t="s">
        <v>192</v>
      </c>
      <c r="C66" s="335" t="s">
        <v>176</v>
      </c>
      <c r="D66" s="335"/>
      <c r="E66" s="335"/>
      <c r="F66" s="60"/>
      <c r="G66" s="60"/>
    </row>
    <row r="67" spans="1:7" ht="15" customHeight="1" x14ac:dyDescent="0.55000000000000004">
      <c r="A67" s="60"/>
      <c r="B67" s="107" t="s">
        <v>193</v>
      </c>
      <c r="C67" s="335" t="s">
        <v>177</v>
      </c>
      <c r="D67" s="335"/>
      <c r="E67" s="335"/>
      <c r="F67" s="60"/>
      <c r="G67" s="60"/>
    </row>
    <row r="68" spans="1:7" ht="15" customHeight="1" x14ac:dyDescent="0.55000000000000004">
      <c r="A68" s="60"/>
      <c r="B68" s="94" t="s">
        <v>178</v>
      </c>
      <c r="C68" s="60"/>
      <c r="D68" s="60"/>
      <c r="E68" s="60"/>
      <c r="F68" s="60"/>
      <c r="G68" s="60"/>
    </row>
    <row r="69" spans="1:7" ht="15" customHeight="1" x14ac:dyDescent="0.55000000000000004">
      <c r="A69" s="60"/>
      <c r="B69" s="94" t="s">
        <v>195</v>
      </c>
      <c r="C69" s="60"/>
      <c r="D69" s="60"/>
      <c r="E69" s="60"/>
      <c r="F69" s="60"/>
      <c r="G69" s="60"/>
    </row>
    <row r="70" spans="1:7" ht="15" customHeight="1" x14ac:dyDescent="0.55000000000000004">
      <c r="A70" s="60"/>
      <c r="B70" s="94" t="s">
        <v>179</v>
      </c>
      <c r="C70" s="60"/>
      <c r="D70" s="60"/>
      <c r="E70" s="60"/>
      <c r="F70" s="60"/>
      <c r="G70" s="60"/>
    </row>
    <row r="71" spans="1:7" ht="15" customHeight="1" x14ac:dyDescent="0.55000000000000004">
      <c r="A71" s="60" t="s">
        <v>180</v>
      </c>
      <c r="B71" s="103"/>
      <c r="C71" s="60"/>
      <c r="D71" s="60"/>
      <c r="E71" s="60"/>
      <c r="F71" s="60"/>
      <c r="G71" s="60"/>
    </row>
    <row r="72" spans="1:7" ht="15" customHeight="1" x14ac:dyDescent="0.55000000000000004">
      <c r="A72" s="60" t="s">
        <v>181</v>
      </c>
      <c r="B72" s="103"/>
      <c r="C72" s="60"/>
      <c r="D72" s="60"/>
      <c r="E72" s="60"/>
      <c r="F72" s="60"/>
      <c r="G72" s="60"/>
    </row>
    <row r="73" spans="1:7" ht="15" customHeight="1" x14ac:dyDescent="0.55000000000000004">
      <c r="A73" s="60" t="s">
        <v>196</v>
      </c>
      <c r="B73" s="103"/>
      <c r="C73" s="60"/>
      <c r="D73" s="60"/>
      <c r="E73" s="60"/>
      <c r="F73" s="60"/>
      <c r="G73" s="60"/>
    </row>
    <row r="74" spans="1:7" ht="15" customHeight="1" x14ac:dyDescent="0.55000000000000004">
      <c r="A74" s="60" t="s">
        <v>182</v>
      </c>
      <c r="B74" s="103"/>
      <c r="C74" s="60"/>
      <c r="D74" s="60"/>
      <c r="E74" s="60"/>
      <c r="F74" s="60"/>
      <c r="G74" s="60"/>
    </row>
    <row r="75" spans="1:7" ht="15" customHeight="1" x14ac:dyDescent="0.55000000000000004">
      <c r="A75" s="60" t="s">
        <v>294</v>
      </c>
      <c r="B75" s="103"/>
      <c r="C75" s="60"/>
      <c r="D75" s="60"/>
      <c r="E75" s="60"/>
      <c r="F75" s="60"/>
      <c r="G75" s="60"/>
    </row>
    <row r="76" spans="1:7" ht="15" customHeight="1" x14ac:dyDescent="0.55000000000000004">
      <c r="A76" s="60" t="s">
        <v>183</v>
      </c>
      <c r="B76" s="103"/>
      <c r="C76" s="60"/>
      <c r="D76" s="60"/>
      <c r="E76" s="60"/>
      <c r="F76" s="60"/>
      <c r="G76" s="60"/>
    </row>
    <row r="77" spans="1:7" ht="15" customHeight="1" x14ac:dyDescent="0.55000000000000004">
      <c r="A77" s="60" t="s">
        <v>184</v>
      </c>
      <c r="B77" s="103"/>
      <c r="C77" s="60"/>
      <c r="D77" s="60"/>
      <c r="E77" s="60"/>
      <c r="F77" s="60"/>
      <c r="G77" s="60"/>
    </row>
    <row r="78" spans="1:7" ht="15" customHeight="1" x14ac:dyDescent="0.55000000000000004">
      <c r="A78" s="60" t="s">
        <v>185</v>
      </c>
      <c r="B78" s="103"/>
      <c r="C78" s="60"/>
      <c r="D78" s="60"/>
      <c r="E78" s="60"/>
      <c r="F78" s="60"/>
      <c r="G78" s="60"/>
    </row>
    <row r="79" spans="1:7" ht="15" customHeight="1" x14ac:dyDescent="0.55000000000000004">
      <c r="A79" s="60" t="s">
        <v>186</v>
      </c>
      <c r="B79" s="103"/>
      <c r="C79" s="60"/>
      <c r="D79" s="60"/>
      <c r="E79" s="60"/>
      <c r="F79" s="60"/>
      <c r="G79" s="60"/>
    </row>
    <row r="80" spans="1:7" ht="15" customHeight="1" x14ac:dyDescent="0.55000000000000004">
      <c r="A80" s="60" t="s">
        <v>187</v>
      </c>
      <c r="B80" s="103"/>
      <c r="C80" s="60"/>
      <c r="D80" s="60"/>
      <c r="E80" s="60"/>
      <c r="F80" s="60"/>
      <c r="G80" s="60"/>
    </row>
    <row r="81" spans="1:7" ht="15" customHeight="1" x14ac:dyDescent="0.55000000000000004">
      <c r="A81" s="60" t="s">
        <v>188</v>
      </c>
      <c r="B81" s="103"/>
      <c r="C81" s="60"/>
      <c r="D81" s="60"/>
      <c r="E81" s="60"/>
      <c r="F81" s="60"/>
      <c r="G81" s="60"/>
    </row>
    <row r="82" spans="1:7" ht="15" customHeight="1" x14ac:dyDescent="0.55000000000000004">
      <c r="A82" s="60" t="s">
        <v>189</v>
      </c>
      <c r="B82" s="103"/>
      <c r="C82" s="60"/>
      <c r="D82" s="60"/>
      <c r="E82" s="60"/>
      <c r="F82" s="60"/>
      <c r="G82" s="60"/>
    </row>
    <row r="83" spans="1:7" ht="15" customHeight="1" x14ac:dyDescent="0.55000000000000004">
      <c r="A83" s="60" t="s">
        <v>194</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count="7">
    <dataValidation type="list" allowBlank="1" showInputMessage="1" showErrorMessage="1" sqref="B11: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ゴシック,標準"&amp;10（参考様式6-1）</oddHeader>
  </headerFooter>
  <rowBreaks count="1" manualBreakCount="1">
    <brk id="36"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278</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2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78"/>
      <c r="AL11" s="178"/>
      <c r="AM11" s="354"/>
      <c r="AN11" s="354"/>
    </row>
    <row r="12" spans="1:40" ht="18" customHeight="1" x14ac:dyDescent="0.55000000000000004">
      <c r="A12" s="79">
        <v>2</v>
      </c>
      <c r="B12" s="115"/>
      <c r="C12" s="90"/>
      <c r="D12" s="116"/>
      <c r="E12" s="117"/>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+SUM(F12:AJ12)</f>
        <v>0</v>
      </c>
      <c r="AL12" s="76" t="e">
        <f t="shared" ref="AL12:AL30" si="0">IF($AK$3="４週",AK12/4,AK12/(DAY(EOMONTH($F$9,0))/7))</f>
        <v>#NUM!</v>
      </c>
      <c r="AM12" s="354"/>
      <c r="AN12" s="354"/>
    </row>
    <row r="13" spans="1:40" ht="18" customHeight="1" x14ac:dyDescent="0.55000000000000004">
      <c r="A13" s="79">
        <v>3</v>
      </c>
      <c r="B13" s="115"/>
      <c r="C13" s="90"/>
      <c r="D13" s="116"/>
      <c r="E13" s="117"/>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+SUM(F13:AJ13)</f>
        <v>0</v>
      </c>
      <c r="AL13" s="76" t="e">
        <f t="shared" si="0"/>
        <v>#NUM!</v>
      </c>
      <c r="AM13" s="354"/>
      <c r="AN13" s="354"/>
    </row>
    <row r="14" spans="1:40" ht="18" customHeight="1" x14ac:dyDescent="0.55000000000000004">
      <c r="A14" s="79">
        <v>4</v>
      </c>
      <c r="B14" s="115"/>
      <c r="C14" s="90"/>
      <c r="D14" s="116"/>
      <c r="E14" s="117"/>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ref="AK14:AK30" si="1">+SUM(F14:AJ14)</f>
        <v>0</v>
      </c>
      <c r="AL14" s="76" t="e">
        <f t="shared" si="0"/>
        <v>#NUM!</v>
      </c>
      <c r="AM14" s="354"/>
      <c r="AN14" s="354"/>
    </row>
    <row r="15" spans="1:40" ht="18" customHeight="1" x14ac:dyDescent="0.550000000000000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1"/>
        <v>0</v>
      </c>
      <c r="AL15" s="76" t="e">
        <f t="shared" si="0"/>
        <v>#NUM!</v>
      </c>
      <c r="AM15" s="354"/>
      <c r="AN15" s="354"/>
    </row>
    <row r="16" spans="1:40" ht="18" customHeight="1" x14ac:dyDescent="0.550000000000000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1"/>
        <v>0</v>
      </c>
      <c r="AL16" s="76" t="e">
        <f t="shared" si="0"/>
        <v>#NUM!</v>
      </c>
      <c r="AM16" s="354"/>
      <c r="AN16" s="354"/>
    </row>
    <row r="17" spans="1:40" ht="18" customHeight="1" x14ac:dyDescent="0.550000000000000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1"/>
        <v>0</v>
      </c>
      <c r="AL17" s="76" t="e">
        <f t="shared" si="0"/>
        <v>#NUM!</v>
      </c>
      <c r="AM17" s="354"/>
      <c r="AN17" s="354"/>
    </row>
    <row r="18" spans="1:40" ht="18" customHeight="1" x14ac:dyDescent="0.550000000000000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1"/>
        <v>0</v>
      </c>
      <c r="AL18" s="76" t="e">
        <f t="shared" si="0"/>
        <v>#NUM!</v>
      </c>
      <c r="AM18" s="354"/>
      <c r="AN18" s="354"/>
    </row>
    <row r="19" spans="1:40" ht="18" customHeight="1" x14ac:dyDescent="0.550000000000000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1"/>
        <v>0</v>
      </c>
      <c r="AL19" s="76" t="e">
        <f t="shared" si="0"/>
        <v>#NUM!</v>
      </c>
      <c r="AM19" s="354"/>
      <c r="AN19" s="354"/>
    </row>
    <row r="20" spans="1:40" ht="18" customHeight="1" x14ac:dyDescent="0.550000000000000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1"/>
        <v>0</v>
      </c>
      <c r="AL20" s="76" t="e">
        <f t="shared" si="0"/>
        <v>#NUM!</v>
      </c>
      <c r="AM20" s="354"/>
      <c r="AN20" s="354"/>
    </row>
    <row r="21" spans="1:40" ht="18" customHeight="1" x14ac:dyDescent="0.55000000000000004">
      <c r="A21" s="79">
        <v>11</v>
      </c>
      <c r="B21" s="115"/>
      <c r="C21" s="90"/>
      <c r="D21" s="116"/>
      <c r="E21" s="11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1"/>
        <v>0</v>
      </c>
      <c r="AL21" s="76" t="e">
        <f t="shared" si="0"/>
        <v>#NUM!</v>
      </c>
      <c r="AM21" s="354"/>
      <c r="AN21" s="354"/>
    </row>
    <row r="22" spans="1:40" ht="18" customHeight="1" x14ac:dyDescent="0.55000000000000004">
      <c r="A22" s="79">
        <v>12</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1"/>
        <v>0</v>
      </c>
      <c r="AL22" s="76" t="e">
        <f t="shared" si="0"/>
        <v>#NUM!</v>
      </c>
      <c r="AM22" s="354"/>
      <c r="AN22" s="354"/>
    </row>
    <row r="23" spans="1:40" ht="18" customHeight="1" x14ac:dyDescent="0.550000000000000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1"/>
        <v>0</v>
      </c>
      <c r="AL23" s="76" t="e">
        <f t="shared" si="0"/>
        <v>#NUM!</v>
      </c>
      <c r="AM23" s="354"/>
      <c r="AN23" s="354"/>
    </row>
    <row r="24" spans="1:40" ht="18" customHeight="1" x14ac:dyDescent="0.550000000000000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1"/>
        <v>0</v>
      </c>
      <c r="AL24" s="76" t="e">
        <f t="shared" si="0"/>
        <v>#NUM!</v>
      </c>
      <c r="AM24" s="354"/>
      <c r="AN24" s="354"/>
    </row>
    <row r="25" spans="1:40" ht="18" customHeight="1" x14ac:dyDescent="0.550000000000000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1"/>
        <v>0</v>
      </c>
      <c r="AL25" s="76" t="e">
        <f t="shared" si="0"/>
        <v>#NUM!</v>
      </c>
      <c r="AM25" s="354"/>
      <c r="AN25" s="354"/>
    </row>
    <row r="26" spans="1:40" ht="18" customHeight="1" x14ac:dyDescent="0.550000000000000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1"/>
        <v>0</v>
      </c>
      <c r="AL26" s="76" t="e">
        <f t="shared" si="0"/>
        <v>#NUM!</v>
      </c>
      <c r="AM26" s="354"/>
      <c r="AN26" s="354"/>
    </row>
    <row r="27" spans="1:40" ht="18" customHeight="1" x14ac:dyDescent="0.550000000000000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1"/>
        <v>0</v>
      </c>
      <c r="AL27" s="76" t="e">
        <f t="shared" si="0"/>
        <v>#NUM!</v>
      </c>
      <c r="AM27" s="354"/>
      <c r="AN27" s="354"/>
    </row>
    <row r="28" spans="1:40" ht="18" customHeight="1" x14ac:dyDescent="0.550000000000000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1"/>
        <v>0</v>
      </c>
      <c r="AL28" s="76" t="e">
        <f t="shared" si="0"/>
        <v>#NUM!</v>
      </c>
      <c r="AM28" s="354"/>
      <c r="AN28" s="354"/>
    </row>
    <row r="29" spans="1:40" ht="18" customHeight="1" x14ac:dyDescent="0.550000000000000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1"/>
        <v>0</v>
      </c>
      <c r="AL29" s="76" t="e">
        <f t="shared" si="0"/>
        <v>#NUM!</v>
      </c>
      <c r="AM29" s="354"/>
      <c r="AN29" s="354"/>
    </row>
    <row r="30" spans="1:40" ht="18" customHeight="1" x14ac:dyDescent="0.550000000000000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1"/>
        <v>0</v>
      </c>
      <c r="AL30" s="76" t="e">
        <f t="shared" si="0"/>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265</v>
      </c>
      <c r="B38" s="132"/>
      <c r="M38" s="112" t="s">
        <v>211</v>
      </c>
      <c r="N38" s="70"/>
      <c r="P38" s="70"/>
      <c r="Q38" s="70"/>
      <c r="R38" s="70"/>
      <c r="S38" s="70"/>
      <c r="T38" s="70"/>
      <c r="U38" s="191"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401"/>
      <c r="B39" s="401"/>
      <c r="C39" s="401"/>
      <c r="D39" s="130">
        <f>IF(S2=1,10,IF(S2=2,11,IF(S2=3,12,S2-3)))</f>
        <v>-3</v>
      </c>
      <c r="E39" s="130">
        <f>IF(S2=1,11,IF(S2=2,12,S2-2))</f>
        <v>-2</v>
      </c>
      <c r="F39" s="402">
        <f>IF(S2=1,12,S2-1)</f>
        <v>-1</v>
      </c>
      <c r="G39" s="402"/>
      <c r="H39" s="402"/>
      <c r="I39" s="345" t="s">
        <v>261</v>
      </c>
      <c r="J39" s="345"/>
      <c r="K39" s="345"/>
      <c r="M39" s="375" t="s">
        <v>202</v>
      </c>
      <c r="N39" s="380"/>
      <c r="O39" s="380"/>
      <c r="P39" s="380"/>
      <c r="Q39" s="380"/>
      <c r="R39" s="380"/>
      <c r="S39" s="380"/>
      <c r="T39" s="380"/>
      <c r="U39" s="380"/>
      <c r="V39" s="380"/>
      <c r="W39" s="380"/>
      <c r="X39" s="380"/>
      <c r="Y39" s="380"/>
      <c r="Z39" s="380"/>
      <c r="AA39" s="380"/>
      <c r="AB39" s="380"/>
      <c r="AC39" s="380"/>
      <c r="AD39" s="380"/>
      <c r="AE39" s="380"/>
      <c r="AF39" s="380"/>
      <c r="AG39" s="380"/>
      <c r="AH39" s="404" t="s">
        <v>299</v>
      </c>
      <c r="AI39" s="405"/>
      <c r="AJ39" s="405"/>
      <c r="AK39" s="405"/>
      <c r="AL39" s="406"/>
      <c r="AM39" s="346" t="s">
        <v>213</v>
      </c>
      <c r="AN39" s="346"/>
    </row>
    <row r="40" spans="1:40" s="72" customFormat="1" ht="18" customHeight="1" x14ac:dyDescent="0.55000000000000004">
      <c r="A40" s="346" t="s">
        <v>269</v>
      </c>
      <c r="B40" s="346"/>
      <c r="C40" s="346"/>
      <c r="D40" s="131"/>
      <c r="E40" s="131"/>
      <c r="F40" s="403"/>
      <c r="G40" s="403"/>
      <c r="H40" s="403"/>
      <c r="I40" s="345">
        <f>SUM(D40:F40)</f>
        <v>0</v>
      </c>
      <c r="J40" s="345"/>
      <c r="K40" s="345"/>
      <c r="M40" s="396"/>
      <c r="N40" s="387" t="s">
        <v>300</v>
      </c>
      <c r="O40" s="388"/>
      <c r="P40" s="389"/>
      <c r="Q40" s="381" t="s">
        <v>306</v>
      </c>
      <c r="R40" s="382"/>
      <c r="S40" s="382"/>
      <c r="T40" s="382"/>
      <c r="U40" s="382"/>
      <c r="V40" s="382"/>
      <c r="W40" s="382"/>
      <c r="X40" s="382"/>
      <c r="Y40" s="382"/>
      <c r="Z40" s="382"/>
      <c r="AA40" s="382"/>
      <c r="AB40" s="382"/>
      <c r="AC40" s="382"/>
      <c r="AD40" s="382"/>
      <c r="AE40" s="382"/>
      <c r="AF40" s="382"/>
      <c r="AG40" s="383"/>
      <c r="AH40" s="378">
        <f>SUM(F32:AJ32)</f>
        <v>0</v>
      </c>
      <c r="AI40" s="379"/>
      <c r="AJ40" s="186" t="s">
        <v>203</v>
      </c>
      <c r="AK40" s="378">
        <f>ROUNDUP(AH40/1000,0)</f>
        <v>0</v>
      </c>
      <c r="AL40" s="379"/>
      <c r="AM40" s="415">
        <f>MIN(AH40:AK42)</f>
        <v>0</v>
      </c>
      <c r="AN40" s="416"/>
    </row>
    <row r="41" spans="1:40" s="72" customFormat="1" ht="18" customHeight="1" x14ac:dyDescent="0.55000000000000004">
      <c r="A41" s="411"/>
      <c r="B41" s="411"/>
      <c r="C41" s="411"/>
      <c r="D41" s="69"/>
      <c r="E41" s="69"/>
      <c r="F41" s="135"/>
      <c r="G41" s="135"/>
      <c r="H41" s="134" t="s">
        <v>268</v>
      </c>
      <c r="I41" s="135"/>
      <c r="J41" s="135"/>
      <c r="K41" s="135"/>
      <c r="L41" s="136"/>
      <c r="M41" s="397"/>
      <c r="N41" s="390"/>
      <c r="O41" s="391"/>
      <c r="P41" s="392"/>
      <c r="Q41" s="384" t="s">
        <v>307</v>
      </c>
      <c r="R41" s="385"/>
      <c r="S41" s="385"/>
      <c r="T41" s="385"/>
      <c r="U41" s="385"/>
      <c r="V41" s="385"/>
      <c r="W41" s="385"/>
      <c r="X41" s="385"/>
      <c r="Y41" s="385"/>
      <c r="Z41" s="385"/>
      <c r="AA41" s="385"/>
      <c r="AB41" s="385"/>
      <c r="AC41" s="385"/>
      <c r="AD41" s="385"/>
      <c r="AE41" s="385"/>
      <c r="AF41" s="385"/>
      <c r="AG41" s="386"/>
      <c r="AH41" s="375">
        <f>COUNTA(B12:B30)</f>
        <v>0</v>
      </c>
      <c r="AI41" s="376"/>
      <c r="AJ41" s="192" t="s">
        <v>204</v>
      </c>
      <c r="AK41" s="378">
        <f>ROUNDUP(AH41/20,0)</f>
        <v>0</v>
      </c>
      <c r="AL41" s="379"/>
      <c r="AM41" s="417"/>
      <c r="AN41" s="418"/>
    </row>
    <row r="42" spans="1:40" s="72" customFormat="1" ht="18" customHeight="1" x14ac:dyDescent="0.55000000000000004">
      <c r="I42" s="345">
        <f>I40/3</f>
        <v>0</v>
      </c>
      <c r="J42" s="345"/>
      <c r="K42" s="345"/>
      <c r="M42" s="398"/>
      <c r="N42" s="393"/>
      <c r="O42" s="394"/>
      <c r="P42" s="395"/>
      <c r="Q42" s="384" t="s">
        <v>308</v>
      </c>
      <c r="R42" s="385"/>
      <c r="S42" s="385"/>
      <c r="T42" s="385"/>
      <c r="U42" s="385"/>
      <c r="V42" s="385"/>
      <c r="W42" s="385"/>
      <c r="X42" s="385"/>
      <c r="Y42" s="385"/>
      <c r="Z42" s="385"/>
      <c r="AA42" s="385"/>
      <c r="AB42" s="385"/>
      <c r="AC42" s="385"/>
      <c r="AD42" s="385"/>
      <c r="AE42" s="385"/>
      <c r="AF42" s="385"/>
      <c r="AG42" s="386"/>
      <c r="AH42" s="378">
        <f>ROUNDDOWN(I42,1)</f>
        <v>0</v>
      </c>
      <c r="AI42" s="379"/>
      <c r="AJ42" s="193" t="s">
        <v>204</v>
      </c>
      <c r="AK42" s="378">
        <f>ROUNDUP(AH42/10,0)</f>
        <v>0</v>
      </c>
      <c r="AL42" s="379"/>
      <c r="AM42" s="419"/>
      <c r="AN42" s="420"/>
    </row>
    <row r="43" spans="1:40" s="72" customFormat="1" ht="18" customHeight="1" x14ac:dyDescent="0.55000000000000004">
      <c r="I43" s="177"/>
      <c r="J43" s="177"/>
      <c r="K43" s="177"/>
      <c r="M43" s="185"/>
      <c r="N43" s="384" t="s">
        <v>301</v>
      </c>
      <c r="O43" s="385"/>
      <c r="P43" s="385"/>
      <c r="Q43" s="385"/>
      <c r="R43" s="385"/>
      <c r="S43" s="385"/>
      <c r="T43" s="385"/>
      <c r="U43" s="385"/>
      <c r="V43" s="385"/>
      <c r="W43" s="385"/>
      <c r="X43" s="385"/>
      <c r="Y43" s="385"/>
      <c r="Z43" s="385"/>
      <c r="AA43" s="385"/>
      <c r="AB43" s="385"/>
      <c r="AC43" s="385"/>
      <c r="AD43" s="385"/>
      <c r="AE43" s="385"/>
      <c r="AF43" s="385"/>
      <c r="AG43" s="386"/>
      <c r="AH43" s="412"/>
      <c r="AI43" s="413"/>
      <c r="AJ43" s="413"/>
      <c r="AK43" s="413"/>
      <c r="AL43" s="414"/>
      <c r="AM43" s="375" cm="1">
        <f t="array" ref="AM43">ROUNDUP(_xlfn.IFS(AM40&lt;2,1,AND(AM40&lt;=2,AM40&lt;6),AM40-1,AM40&gt;=6,AM40/2*3),1)</f>
        <v>1</v>
      </c>
      <c r="AN43" s="376"/>
    </row>
    <row r="44" spans="1:40" s="72" customFormat="1" ht="18" customHeight="1" x14ac:dyDescent="0.55000000000000004">
      <c r="A44" s="126"/>
      <c r="H44" s="70"/>
      <c r="M44" s="160" t="s">
        <v>267</v>
      </c>
      <c r="W44" s="154"/>
      <c r="X44" s="70"/>
      <c r="Y44" s="70"/>
      <c r="Z44" s="70"/>
      <c r="AA44" s="70"/>
      <c r="AB44" s="70"/>
      <c r="AC44" s="70"/>
      <c r="AD44" s="70"/>
      <c r="AE44" s="70"/>
      <c r="AF44" s="70"/>
      <c r="AG44" s="119"/>
      <c r="AH44" s="119"/>
      <c r="AI44" s="119"/>
      <c r="AJ44" s="120"/>
      <c r="AK44" s="70"/>
      <c r="AL44" s="69"/>
      <c r="AM44" s="69"/>
      <c r="AN44" s="71"/>
    </row>
    <row r="45" spans="1:40" s="72" customFormat="1" ht="5.15" customHeight="1" x14ac:dyDescent="0.55000000000000004">
      <c r="A45" s="118"/>
      <c r="B45" s="118"/>
      <c r="C45" s="118"/>
      <c r="D45" s="118"/>
      <c r="E45" s="118"/>
      <c r="F45" s="118"/>
      <c r="G45" s="118"/>
      <c r="H45" s="118"/>
      <c r="I45" s="118"/>
      <c r="J45" s="119"/>
      <c r="K45" s="119"/>
      <c r="L45" s="119"/>
      <c r="M45" s="120"/>
      <c r="N45" s="70"/>
      <c r="W45" s="69"/>
      <c r="X45" s="70"/>
      <c r="Y45" s="70"/>
      <c r="Z45" s="70"/>
      <c r="AA45" s="70"/>
      <c r="AB45" s="70"/>
      <c r="AC45" s="70"/>
      <c r="AD45" s="70"/>
      <c r="AE45" s="70"/>
      <c r="AF45" s="70"/>
      <c r="AG45" s="119"/>
      <c r="AH45" s="119"/>
      <c r="AI45" s="119"/>
      <c r="AJ45" s="120"/>
      <c r="AK45" s="70"/>
      <c r="AL45" s="69"/>
      <c r="AM45" s="69"/>
      <c r="AN45" s="71"/>
    </row>
    <row r="46" spans="1:40" ht="21" customHeight="1" x14ac:dyDescent="0.550000000000000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5" customHeight="1" x14ac:dyDescent="0.55000000000000004">
      <c r="A47" s="62"/>
      <c r="B47" s="82"/>
      <c r="C47" s="336" t="str">
        <f>IF(VLOOKUP($AK$1,選択肢!$A$1:$J$31,C52,FALSE)=0,"-",VLOOKUP($AK$1,選択肢!$A$1:$J$31,C52,FALSE))</f>
        <v>管理者</v>
      </c>
      <c r="D47" s="337"/>
      <c r="E47" s="343" t="str">
        <f>IF(VLOOKUP($AK$1,選択肢!$A$1:$J$31,E52,FALSE)=0,"-",VLOOKUP($AK$1,選択肢!$A$1:$J$31,E52,FALSE))</f>
        <v>サービス提供責任者</v>
      </c>
      <c r="F47" s="343"/>
      <c r="G47" s="343"/>
      <c r="H47" s="343"/>
      <c r="I47" s="336" t="str">
        <f>IF(VLOOKUP($AK$1,選択肢!$A$1:$J$31,I52,FALSE)=0,"-",VLOOKUP($AK$1,選択肢!$A$1:$J$31,I52,FALSE))</f>
        <v>従業者</v>
      </c>
      <c r="J47" s="337"/>
      <c r="K47" s="337"/>
      <c r="L47" s="337"/>
      <c r="M47" s="337"/>
      <c r="N47" s="33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408"/>
      <c r="AN47" s="62"/>
    </row>
    <row r="48" spans="1:40" ht="18" customHeight="1" x14ac:dyDescent="0.55000000000000004">
      <c r="A48" s="62"/>
      <c r="B48" s="82"/>
      <c r="C48" s="114" t="s">
        <v>56</v>
      </c>
      <c r="D48" s="114" t="s">
        <v>57</v>
      </c>
      <c r="E48" s="113" t="s">
        <v>56</v>
      </c>
      <c r="F48" s="344" t="s">
        <v>57</v>
      </c>
      <c r="G48" s="344"/>
      <c r="H48" s="344"/>
      <c r="I48" s="340" t="s">
        <v>56</v>
      </c>
      <c r="J48" s="341"/>
      <c r="K48" s="342"/>
      <c r="L48" s="340" t="s">
        <v>57</v>
      </c>
      <c r="M48" s="341"/>
      <c r="N48" s="342"/>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179"/>
      <c r="AM48" s="179"/>
      <c r="AN48" s="62"/>
    </row>
    <row r="49" spans="1:40" ht="18" customHeight="1" x14ac:dyDescent="0.55000000000000004">
      <c r="A49" s="62"/>
      <c r="B49" s="81" t="s">
        <v>108</v>
      </c>
      <c r="C49" s="113">
        <f>COUNTIFS($B$11:$B$30,C$47,$C$11:$C$30,"A",$E$11:$E$30,"*")</f>
        <v>0</v>
      </c>
      <c r="D49" s="113">
        <f>COUNTIFS($B$11:$B$30,C$47,$C$11:$C$30,"B",$E$11:$E$30,"*")</f>
        <v>0</v>
      </c>
      <c r="E49" s="113">
        <f>COUNTIFS($B$11:$B$30,E$47,$C$11:$C$30,"A",$E$11:$E$30,"*")</f>
        <v>0</v>
      </c>
      <c r="F49" s="340">
        <f>COUNTIFS($B$11:$B$30,E$47,$C$11:$C$30,"B",$E$11:$E$30,"*")</f>
        <v>0</v>
      </c>
      <c r="G49" s="341"/>
      <c r="H49" s="342"/>
      <c r="I49" s="340">
        <f>COUNTIFS($B$11:$B$30,I$47,$C$11:$C$30,"A",$E$11:$E$30,"*")</f>
        <v>0</v>
      </c>
      <c r="J49" s="341"/>
      <c r="K49" s="342"/>
      <c r="L49" s="340">
        <f>COUNTIFS($B$11:$B$30,I$47,$C$11:$C$30,"B",$E$11:$E$30,"*")</f>
        <v>0</v>
      </c>
      <c r="M49" s="341"/>
      <c r="N49" s="342"/>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179"/>
      <c r="AM49" s="179"/>
      <c r="AN49" s="62"/>
    </row>
    <row r="50" spans="1:40" ht="18" customHeight="1" x14ac:dyDescent="0.55000000000000004">
      <c r="A50" s="62"/>
      <c r="B50" s="89" t="s">
        <v>109</v>
      </c>
      <c r="C50" s="133"/>
      <c r="D50" s="133"/>
      <c r="E50" s="113">
        <f>COUNTIFS($B$11:$B$30,E$47,$C$11:$C$30,"C",$E$11:$E$30,"*")</f>
        <v>0</v>
      </c>
      <c r="F50" s="340">
        <f>COUNTIFS($B$11:$B$30,E$47,$C$11:$C$30,"D",$E$11:$E$30,"*")</f>
        <v>0</v>
      </c>
      <c r="G50" s="341"/>
      <c r="H50" s="342"/>
      <c r="I50" s="340">
        <f>COUNTIFS($B$11:$B$30,I$47,$C$11:$C$30,"C",$E$11:$E$30,"*")</f>
        <v>0</v>
      </c>
      <c r="J50" s="341"/>
      <c r="K50" s="342"/>
      <c r="L50" s="340">
        <f>COUNTIFS($B$11:$B$30,I$47,$C$11:$C$30,"D",$E$11:$E$30,"*")</f>
        <v>0</v>
      </c>
      <c r="M50" s="341"/>
      <c r="N50" s="342"/>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179"/>
      <c r="AM50" s="179"/>
      <c r="AN50" s="62"/>
    </row>
    <row r="51" spans="1:40" ht="18" customHeight="1" x14ac:dyDescent="0.55000000000000004">
      <c r="A51" s="62"/>
      <c r="B51" s="89" t="s">
        <v>201</v>
      </c>
      <c r="C51" s="409"/>
      <c r="D51" s="410"/>
      <c r="E51" s="340" t="str">
        <f>IF($AK$3="４週",SUMIFS($AK$11:$AK$30,$B$11:$B$30,E47)/4/$AH$5,IF($AK$3="歴月",SUMIFS($AK$11:$AK$30,$B$11:$B$30,E47)/$AL$5,"記載する期間を選択してください"))</f>
        <v>記載する期間を選択してください</v>
      </c>
      <c r="F51" s="341"/>
      <c r="G51" s="341"/>
      <c r="H51" s="342"/>
      <c r="I51" s="340" t="str">
        <f>IF($AK$3="４週",SUMIFS($AK$11:$AK$30,$B$11:$B$30,I47)/4/$AH$5,IF($AK$3="歴月",SUMIFS($AK$11:$AK$30,$B$11:$B$30,I47)/$AL$5,"記載する期間を選択してください"))</f>
        <v>記載する期間を選択してください</v>
      </c>
      <c r="J51" s="341"/>
      <c r="K51" s="341"/>
      <c r="L51" s="341"/>
      <c r="M51" s="341"/>
      <c r="N51" s="342"/>
      <c r="O51" s="407"/>
      <c r="P51" s="407"/>
      <c r="Q51" s="407"/>
      <c r="R51" s="407"/>
      <c r="S51" s="407"/>
      <c r="T51" s="407"/>
      <c r="U51" s="407"/>
      <c r="V51" s="407"/>
      <c r="W51" s="407"/>
      <c r="X51" s="407"/>
      <c r="Y51" s="407"/>
      <c r="Z51" s="407"/>
      <c r="AA51" s="407"/>
      <c r="AB51" s="407"/>
      <c r="AC51" s="407"/>
      <c r="AD51" s="407"/>
      <c r="AE51" s="407"/>
      <c r="AF51" s="407"/>
      <c r="AG51" s="407"/>
      <c r="AH51" s="407"/>
      <c r="AI51" s="407"/>
      <c r="AJ51" s="407"/>
      <c r="AK51" s="407"/>
      <c r="AL51" s="407"/>
      <c r="AM51" s="407"/>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167</v>
      </c>
      <c r="B54" s="93"/>
      <c r="C54" s="93"/>
      <c r="D54" s="93"/>
      <c r="E54" s="93"/>
      <c r="F54" s="93"/>
      <c r="G54" s="93"/>
      <c r="H54" s="80"/>
      <c r="I54" s="80"/>
      <c r="J54" s="80"/>
      <c r="K54" s="80"/>
      <c r="L54" s="80"/>
      <c r="M54" s="80"/>
    </row>
    <row r="55" spans="1:40" s="60" customFormat="1" ht="15" customHeight="1" x14ac:dyDescent="0.55000000000000004">
      <c r="A55" s="94" t="s">
        <v>217</v>
      </c>
      <c r="B55" s="93"/>
      <c r="C55" s="93"/>
      <c r="D55" s="93"/>
      <c r="E55" s="93"/>
      <c r="F55" s="93"/>
      <c r="G55" s="93"/>
      <c r="H55" s="80"/>
      <c r="I55" s="80"/>
      <c r="J55" s="80"/>
      <c r="K55" s="80"/>
      <c r="L55" s="80"/>
      <c r="M55" s="80"/>
    </row>
    <row r="56" spans="1:40" s="60" customFormat="1" ht="15" customHeight="1" x14ac:dyDescent="0.55000000000000004">
      <c r="A56" s="94" t="s">
        <v>168</v>
      </c>
      <c r="B56" s="93"/>
      <c r="C56" s="93"/>
      <c r="D56" s="93"/>
      <c r="E56" s="93"/>
      <c r="F56" s="93"/>
      <c r="G56" s="93"/>
      <c r="H56" s="80"/>
      <c r="I56" s="80"/>
      <c r="J56" s="80"/>
      <c r="K56" s="80"/>
      <c r="L56" s="80"/>
      <c r="M56" s="80"/>
    </row>
    <row r="57" spans="1:40" s="60" customFormat="1" ht="15" customHeight="1" x14ac:dyDescent="0.55000000000000004">
      <c r="A57" s="94" t="s">
        <v>169</v>
      </c>
      <c r="B57" s="93"/>
      <c r="C57" s="93"/>
      <c r="D57" s="93"/>
      <c r="E57" s="93"/>
      <c r="F57" s="93"/>
      <c r="G57" s="93"/>
      <c r="H57" s="80"/>
      <c r="I57" s="80"/>
      <c r="J57" s="80"/>
      <c r="K57" s="80"/>
      <c r="L57" s="80"/>
      <c r="M57" s="80"/>
    </row>
    <row r="58" spans="1:40" ht="15" customHeight="1" x14ac:dyDescent="0.55000000000000004">
      <c r="A58" s="60" t="s">
        <v>170</v>
      </c>
      <c r="B58" s="103"/>
      <c r="C58" s="60"/>
      <c r="D58" s="60"/>
      <c r="E58" s="60"/>
      <c r="F58" s="60"/>
      <c r="G58" s="60"/>
    </row>
    <row r="59" spans="1:40" ht="15" customHeight="1" x14ac:dyDescent="0.55000000000000004">
      <c r="A59" s="60" t="s">
        <v>171</v>
      </c>
      <c r="B59" s="103"/>
      <c r="C59" s="60"/>
      <c r="D59" s="60"/>
      <c r="E59" s="60"/>
      <c r="F59" s="60"/>
      <c r="G59" s="60"/>
    </row>
    <row r="60" spans="1:40" ht="15" customHeight="1" x14ac:dyDescent="0.55000000000000004">
      <c r="A60" s="60"/>
      <c r="B60" s="81" t="s">
        <v>172</v>
      </c>
      <c r="C60" s="339" t="s">
        <v>173</v>
      </c>
      <c r="D60" s="339"/>
      <c r="E60" s="339"/>
      <c r="F60" s="60"/>
      <c r="G60" s="60"/>
    </row>
    <row r="61" spans="1:40" ht="15" customHeight="1" x14ac:dyDescent="0.55000000000000004">
      <c r="A61" s="60"/>
      <c r="B61" s="107" t="s">
        <v>190</v>
      </c>
      <c r="C61" s="335" t="s">
        <v>174</v>
      </c>
      <c r="D61" s="335"/>
      <c r="E61" s="335"/>
      <c r="F61" s="60"/>
      <c r="G61" s="60"/>
    </row>
    <row r="62" spans="1:40" ht="15" customHeight="1" x14ac:dyDescent="0.55000000000000004">
      <c r="A62" s="60"/>
      <c r="B62" s="107" t="s">
        <v>191</v>
      </c>
      <c r="C62" s="335" t="s">
        <v>175</v>
      </c>
      <c r="D62" s="335"/>
      <c r="E62" s="335"/>
      <c r="F62" s="60"/>
      <c r="G62" s="60"/>
    </row>
    <row r="63" spans="1:40" ht="15" customHeight="1" x14ac:dyDescent="0.55000000000000004">
      <c r="A63" s="60"/>
      <c r="B63" s="107" t="s">
        <v>192</v>
      </c>
      <c r="C63" s="335" t="s">
        <v>176</v>
      </c>
      <c r="D63" s="335"/>
      <c r="E63" s="335"/>
      <c r="F63" s="60"/>
      <c r="G63" s="60"/>
    </row>
    <row r="64" spans="1:40" ht="15" customHeight="1" x14ac:dyDescent="0.55000000000000004">
      <c r="A64" s="60"/>
      <c r="B64" s="107" t="s">
        <v>193</v>
      </c>
      <c r="C64" s="335" t="s">
        <v>177</v>
      </c>
      <c r="D64" s="335"/>
      <c r="E64" s="335"/>
      <c r="F64" s="60"/>
      <c r="G64" s="60"/>
    </row>
    <row r="65" spans="1:7" ht="15" customHeight="1" x14ac:dyDescent="0.55000000000000004">
      <c r="A65" s="60"/>
      <c r="B65" s="94" t="s">
        <v>178</v>
      </c>
      <c r="C65" s="60"/>
      <c r="D65" s="60"/>
      <c r="E65" s="60"/>
      <c r="F65" s="60"/>
      <c r="G65" s="60"/>
    </row>
    <row r="66" spans="1:7" ht="15" customHeight="1" x14ac:dyDescent="0.55000000000000004">
      <c r="A66" s="60"/>
      <c r="B66" s="94" t="s">
        <v>195</v>
      </c>
      <c r="C66" s="60"/>
      <c r="D66" s="60"/>
      <c r="E66" s="60"/>
      <c r="F66" s="60"/>
      <c r="G66" s="60"/>
    </row>
    <row r="67" spans="1:7" ht="15" customHeight="1" x14ac:dyDescent="0.55000000000000004">
      <c r="A67" s="60"/>
      <c r="B67" s="94" t="s">
        <v>179</v>
      </c>
      <c r="C67" s="60"/>
      <c r="D67" s="60"/>
      <c r="E67" s="60"/>
      <c r="F67" s="60"/>
      <c r="G67" s="60"/>
    </row>
    <row r="68" spans="1:7" ht="15" customHeight="1" x14ac:dyDescent="0.55000000000000004">
      <c r="A68" s="60" t="s">
        <v>180</v>
      </c>
      <c r="B68" s="103"/>
      <c r="C68" s="60"/>
      <c r="D68" s="60"/>
      <c r="E68" s="60"/>
      <c r="F68" s="60"/>
      <c r="G68" s="60"/>
    </row>
    <row r="69" spans="1:7" ht="15" customHeight="1" x14ac:dyDescent="0.55000000000000004">
      <c r="A69" s="60" t="s">
        <v>181</v>
      </c>
      <c r="B69" s="103"/>
      <c r="C69" s="60"/>
      <c r="D69" s="60"/>
      <c r="E69" s="60"/>
      <c r="F69" s="60"/>
      <c r="G69" s="60"/>
    </row>
    <row r="70" spans="1:7" ht="15" customHeight="1" x14ac:dyDescent="0.55000000000000004">
      <c r="A70" s="60" t="s">
        <v>196</v>
      </c>
      <c r="B70" s="103"/>
      <c r="C70" s="60"/>
      <c r="D70" s="60"/>
      <c r="E70" s="60"/>
      <c r="F70" s="60"/>
      <c r="G70" s="60"/>
    </row>
    <row r="71" spans="1:7" ht="15" customHeight="1" x14ac:dyDescent="0.55000000000000004">
      <c r="A71" s="60" t="s">
        <v>182</v>
      </c>
      <c r="B71" s="103"/>
      <c r="C71" s="60"/>
      <c r="D71" s="60"/>
      <c r="E71" s="60"/>
      <c r="F71" s="60"/>
      <c r="G71" s="60"/>
    </row>
    <row r="72" spans="1:7" ht="15" customHeight="1" x14ac:dyDescent="0.55000000000000004">
      <c r="A72" s="60" t="s">
        <v>295</v>
      </c>
      <c r="B72" s="103"/>
      <c r="C72" s="60"/>
      <c r="D72" s="60"/>
      <c r="E72" s="60"/>
      <c r="F72" s="60"/>
      <c r="G72" s="60"/>
    </row>
    <row r="73" spans="1:7" ht="15" customHeight="1" x14ac:dyDescent="0.55000000000000004">
      <c r="A73" s="60" t="s">
        <v>183</v>
      </c>
      <c r="B73" s="103"/>
      <c r="C73" s="60"/>
      <c r="D73" s="60"/>
      <c r="E73" s="60"/>
      <c r="F73" s="60"/>
      <c r="G73" s="60"/>
    </row>
    <row r="74" spans="1:7" ht="15" customHeight="1" x14ac:dyDescent="0.55000000000000004">
      <c r="A74" s="60" t="s">
        <v>184</v>
      </c>
      <c r="B74" s="103"/>
      <c r="C74" s="60"/>
      <c r="D74" s="60"/>
      <c r="E74" s="60"/>
      <c r="F74" s="60"/>
      <c r="G74" s="60"/>
    </row>
    <row r="75" spans="1:7" ht="15" customHeight="1" x14ac:dyDescent="0.55000000000000004">
      <c r="A75" s="60" t="s">
        <v>185</v>
      </c>
      <c r="B75" s="103"/>
      <c r="C75" s="60"/>
      <c r="D75" s="60"/>
      <c r="E75" s="60"/>
      <c r="F75" s="60"/>
      <c r="G75" s="60"/>
    </row>
    <row r="76" spans="1:7" ht="15" customHeight="1" x14ac:dyDescent="0.55000000000000004">
      <c r="A76" s="60" t="s">
        <v>186</v>
      </c>
      <c r="B76" s="103"/>
      <c r="C76" s="60"/>
      <c r="D76" s="60"/>
      <c r="E76" s="60"/>
      <c r="F76" s="60"/>
      <c r="G76" s="60"/>
    </row>
    <row r="77" spans="1:7" ht="15" customHeight="1" x14ac:dyDescent="0.55000000000000004">
      <c r="A77" s="60" t="s">
        <v>187</v>
      </c>
      <c r="B77" s="103"/>
      <c r="C77" s="60"/>
      <c r="D77" s="60"/>
      <c r="E77" s="60"/>
      <c r="F77" s="60"/>
      <c r="G77" s="60"/>
    </row>
    <row r="78" spans="1:7" ht="15" customHeight="1" x14ac:dyDescent="0.55000000000000004">
      <c r="A78" s="60" t="s">
        <v>188</v>
      </c>
      <c r="B78" s="103"/>
      <c r="C78" s="60"/>
      <c r="D78" s="60"/>
      <c r="E78" s="60"/>
      <c r="F78" s="60"/>
      <c r="G78" s="60"/>
    </row>
    <row r="79" spans="1:7" ht="15" customHeight="1" x14ac:dyDescent="0.55000000000000004">
      <c r="A79" s="60" t="s">
        <v>189</v>
      </c>
      <c r="B79" s="103"/>
      <c r="C79" s="60"/>
      <c r="D79" s="60"/>
      <c r="E79" s="60"/>
      <c r="F79" s="60"/>
      <c r="G79" s="60"/>
    </row>
    <row r="80" spans="1:7" ht="15" customHeight="1" x14ac:dyDescent="0.55000000000000004">
      <c r="A80" s="60" t="s">
        <v>194</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1: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ゴシック,標準"&amp;10（参考様式6-1）</oddHeader>
  </headerFooter>
  <rowBreaks count="1" manualBreakCount="1">
    <brk id="36" max="3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279</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4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143"/>
      <c r="D11" s="116"/>
      <c r="E11" s="117"/>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78"/>
      <c r="AL11" s="178"/>
      <c r="AM11" s="354"/>
      <c r="AN11" s="354"/>
    </row>
    <row r="12" spans="1:40" ht="18" customHeight="1" x14ac:dyDescent="0.55000000000000004">
      <c r="A12" s="79">
        <v>2</v>
      </c>
      <c r="B12" s="115"/>
      <c r="C12" s="143"/>
      <c r="D12" s="116"/>
      <c r="E12" s="117"/>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75">
        <f>+SUM(F12:AJ12)</f>
        <v>0</v>
      </c>
      <c r="AL12" s="76" t="e">
        <f t="shared" ref="AL12:AL30" si="0">IF($AK$3="４週",AK12/4,AK12/(DAY(EOMONTH($F$9,0))/7))</f>
        <v>#NUM!</v>
      </c>
      <c r="AM12" s="354"/>
      <c r="AN12" s="354"/>
    </row>
    <row r="13" spans="1:40" ht="18" customHeight="1" x14ac:dyDescent="0.55000000000000004">
      <c r="A13" s="79">
        <v>3</v>
      </c>
      <c r="B13" s="115"/>
      <c r="C13" s="143"/>
      <c r="D13" s="116"/>
      <c r="E13" s="117"/>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75">
        <f>+SUM(F13:AJ13)</f>
        <v>0</v>
      </c>
      <c r="AL13" s="76" t="e">
        <f t="shared" si="0"/>
        <v>#NUM!</v>
      </c>
      <c r="AM13" s="354"/>
      <c r="AN13" s="354"/>
    </row>
    <row r="14" spans="1:40" ht="18" customHeight="1" x14ac:dyDescent="0.55000000000000004">
      <c r="A14" s="79">
        <v>4</v>
      </c>
      <c r="B14" s="115"/>
      <c r="C14" s="143"/>
      <c r="D14" s="116"/>
      <c r="E14" s="117"/>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75">
        <f t="shared" ref="AK14:AK30" si="1">+SUM(F14:AJ14)</f>
        <v>0</v>
      </c>
      <c r="AL14" s="76" t="e">
        <f t="shared" si="0"/>
        <v>#NUM!</v>
      </c>
      <c r="AM14" s="354"/>
      <c r="AN14" s="354"/>
    </row>
    <row r="15" spans="1:40" ht="18" customHeight="1" x14ac:dyDescent="0.55000000000000004">
      <c r="A15" s="79">
        <v>5</v>
      </c>
      <c r="B15" s="115"/>
      <c r="C15" s="143"/>
      <c r="D15" s="116"/>
      <c r="E15" s="117"/>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75">
        <f t="shared" si="1"/>
        <v>0</v>
      </c>
      <c r="AL15" s="76" t="e">
        <f t="shared" si="0"/>
        <v>#NUM!</v>
      </c>
      <c r="AM15" s="354"/>
      <c r="AN15" s="354"/>
    </row>
    <row r="16" spans="1:40" ht="18" customHeight="1" x14ac:dyDescent="0.55000000000000004">
      <c r="A16" s="79">
        <v>6</v>
      </c>
      <c r="B16" s="115"/>
      <c r="C16" s="143"/>
      <c r="D16" s="116"/>
      <c r="E16" s="117"/>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75">
        <f t="shared" si="1"/>
        <v>0</v>
      </c>
      <c r="AL16" s="76" t="e">
        <f t="shared" si="0"/>
        <v>#NUM!</v>
      </c>
      <c r="AM16" s="354"/>
      <c r="AN16" s="354"/>
    </row>
    <row r="17" spans="1:40" ht="18" customHeight="1" x14ac:dyDescent="0.55000000000000004">
      <c r="A17" s="79">
        <v>7</v>
      </c>
      <c r="B17" s="115"/>
      <c r="C17" s="143"/>
      <c r="D17" s="116"/>
      <c r="E17" s="117"/>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75">
        <f t="shared" si="1"/>
        <v>0</v>
      </c>
      <c r="AL17" s="76" t="e">
        <f t="shared" si="0"/>
        <v>#NUM!</v>
      </c>
      <c r="AM17" s="354"/>
      <c r="AN17" s="354"/>
    </row>
    <row r="18" spans="1:40" ht="18" customHeight="1" x14ac:dyDescent="0.55000000000000004">
      <c r="A18" s="79">
        <v>8</v>
      </c>
      <c r="B18" s="115"/>
      <c r="C18" s="143"/>
      <c r="D18" s="116"/>
      <c r="E18" s="117"/>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75">
        <f t="shared" si="1"/>
        <v>0</v>
      </c>
      <c r="AL18" s="76" t="e">
        <f t="shared" si="0"/>
        <v>#NUM!</v>
      </c>
      <c r="AM18" s="354"/>
      <c r="AN18" s="354"/>
    </row>
    <row r="19" spans="1:40" ht="18" customHeight="1" x14ac:dyDescent="0.55000000000000004">
      <c r="A19" s="79">
        <v>9</v>
      </c>
      <c r="B19" s="115"/>
      <c r="C19" s="143"/>
      <c r="D19" s="116"/>
      <c r="E19" s="117"/>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75">
        <f t="shared" si="1"/>
        <v>0</v>
      </c>
      <c r="AL19" s="76" t="e">
        <f t="shared" si="0"/>
        <v>#NUM!</v>
      </c>
      <c r="AM19" s="354"/>
      <c r="AN19" s="354"/>
    </row>
    <row r="20" spans="1:40" ht="18" customHeight="1" x14ac:dyDescent="0.55000000000000004">
      <c r="A20" s="79">
        <v>10</v>
      </c>
      <c r="B20" s="115"/>
      <c r="C20" s="143"/>
      <c r="D20" s="116"/>
      <c r="E20" s="117"/>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75">
        <f t="shared" si="1"/>
        <v>0</v>
      </c>
      <c r="AL20" s="76" t="e">
        <f t="shared" si="0"/>
        <v>#NUM!</v>
      </c>
      <c r="AM20" s="354"/>
      <c r="AN20" s="354"/>
    </row>
    <row r="21" spans="1:40" ht="18" customHeight="1" x14ac:dyDescent="0.55000000000000004">
      <c r="A21" s="79">
        <v>11</v>
      </c>
      <c r="B21" s="115"/>
      <c r="C21" s="143"/>
      <c r="D21" s="116"/>
      <c r="E21" s="117"/>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75">
        <f t="shared" si="1"/>
        <v>0</v>
      </c>
      <c r="AL21" s="76" t="e">
        <f t="shared" si="0"/>
        <v>#NUM!</v>
      </c>
      <c r="AM21" s="354"/>
      <c r="AN21" s="354"/>
    </row>
    <row r="22" spans="1:40" ht="18" customHeight="1" x14ac:dyDescent="0.55000000000000004">
      <c r="A22" s="79">
        <v>12</v>
      </c>
      <c r="B22" s="115"/>
      <c r="C22" s="143"/>
      <c r="D22" s="116"/>
      <c r="E22" s="117"/>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75">
        <f t="shared" si="1"/>
        <v>0</v>
      </c>
      <c r="AL22" s="76" t="e">
        <f t="shared" si="0"/>
        <v>#NUM!</v>
      </c>
      <c r="AM22" s="354"/>
      <c r="AN22" s="354"/>
    </row>
    <row r="23" spans="1:40" ht="18" customHeight="1" x14ac:dyDescent="0.55000000000000004">
      <c r="A23" s="79">
        <v>13</v>
      </c>
      <c r="B23" s="115"/>
      <c r="C23" s="143"/>
      <c r="D23" s="116"/>
      <c r="E23" s="117"/>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75">
        <f t="shared" si="1"/>
        <v>0</v>
      </c>
      <c r="AL23" s="76" t="e">
        <f t="shared" si="0"/>
        <v>#NUM!</v>
      </c>
      <c r="AM23" s="354"/>
      <c r="AN23" s="354"/>
    </row>
    <row r="24" spans="1:40" ht="18" customHeight="1" x14ac:dyDescent="0.55000000000000004">
      <c r="A24" s="79">
        <v>14</v>
      </c>
      <c r="B24" s="115"/>
      <c r="C24" s="143"/>
      <c r="D24" s="116"/>
      <c r="E24" s="11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75">
        <f t="shared" si="1"/>
        <v>0</v>
      </c>
      <c r="AL24" s="76" t="e">
        <f t="shared" si="0"/>
        <v>#NUM!</v>
      </c>
      <c r="AM24" s="354"/>
      <c r="AN24" s="354"/>
    </row>
    <row r="25" spans="1:40" ht="18" customHeight="1" x14ac:dyDescent="0.55000000000000004">
      <c r="A25" s="79">
        <v>15</v>
      </c>
      <c r="B25" s="115"/>
      <c r="C25" s="143"/>
      <c r="D25" s="116"/>
      <c r="E25" s="117"/>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75">
        <f t="shared" si="1"/>
        <v>0</v>
      </c>
      <c r="AL25" s="76" t="e">
        <f t="shared" si="0"/>
        <v>#NUM!</v>
      </c>
      <c r="AM25" s="354"/>
      <c r="AN25" s="354"/>
    </row>
    <row r="26" spans="1:40" ht="18" customHeight="1" x14ac:dyDescent="0.55000000000000004">
      <c r="A26" s="79">
        <v>16</v>
      </c>
      <c r="B26" s="115"/>
      <c r="C26" s="143"/>
      <c r="D26" s="116"/>
      <c r="E26" s="117"/>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75">
        <f t="shared" si="1"/>
        <v>0</v>
      </c>
      <c r="AL26" s="76" t="e">
        <f t="shared" si="0"/>
        <v>#NUM!</v>
      </c>
      <c r="AM26" s="354"/>
      <c r="AN26" s="354"/>
    </row>
    <row r="27" spans="1:40" ht="18" customHeight="1" x14ac:dyDescent="0.55000000000000004">
      <c r="A27" s="79">
        <v>17</v>
      </c>
      <c r="B27" s="115"/>
      <c r="C27" s="143"/>
      <c r="D27" s="116"/>
      <c r="E27" s="117"/>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75">
        <f t="shared" si="1"/>
        <v>0</v>
      </c>
      <c r="AL27" s="76" t="e">
        <f t="shared" si="0"/>
        <v>#NUM!</v>
      </c>
      <c r="AM27" s="354"/>
      <c r="AN27" s="354"/>
    </row>
    <row r="28" spans="1:40" ht="18" customHeight="1" x14ac:dyDescent="0.55000000000000004">
      <c r="A28" s="79">
        <v>18</v>
      </c>
      <c r="B28" s="115"/>
      <c r="C28" s="143"/>
      <c r="D28" s="116"/>
      <c r="E28" s="117"/>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75">
        <f t="shared" si="1"/>
        <v>0</v>
      </c>
      <c r="AL28" s="76" t="e">
        <f t="shared" si="0"/>
        <v>#NUM!</v>
      </c>
      <c r="AM28" s="354"/>
      <c r="AN28" s="354"/>
    </row>
    <row r="29" spans="1:40" ht="18" customHeight="1" x14ac:dyDescent="0.55000000000000004">
      <c r="A29" s="79">
        <v>19</v>
      </c>
      <c r="B29" s="115"/>
      <c r="C29" s="143"/>
      <c r="D29" s="116"/>
      <c r="E29" s="117"/>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75">
        <f t="shared" si="1"/>
        <v>0</v>
      </c>
      <c r="AL29" s="76" t="e">
        <f t="shared" si="0"/>
        <v>#NUM!</v>
      </c>
      <c r="AM29" s="354"/>
      <c r="AN29" s="354"/>
    </row>
    <row r="30" spans="1:40" ht="18" customHeight="1" x14ac:dyDescent="0.55000000000000004">
      <c r="A30" s="79">
        <v>20</v>
      </c>
      <c r="B30" s="115"/>
      <c r="C30" s="143"/>
      <c r="D30" s="116"/>
      <c r="E30" s="117"/>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75">
        <f t="shared" si="1"/>
        <v>0</v>
      </c>
      <c r="AL30" s="76" t="e">
        <f t="shared" si="0"/>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265</v>
      </c>
      <c r="B38" s="132"/>
      <c r="M38" s="112" t="s">
        <v>211</v>
      </c>
      <c r="N38" s="70"/>
      <c r="P38" s="70"/>
      <c r="Q38" s="70"/>
      <c r="R38" s="70"/>
      <c r="S38" s="70"/>
      <c r="T38" s="70"/>
      <c r="U38" s="191"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401"/>
      <c r="B39" s="401"/>
      <c r="C39" s="401"/>
      <c r="D39" s="130">
        <f>IF(S2=1,10,IF(S2=2,11,IF(S2=3,12,S2-3)))</f>
        <v>-3</v>
      </c>
      <c r="E39" s="130">
        <f>IF(S2=1,11,IF(S2=2,12,S2-2))</f>
        <v>-2</v>
      </c>
      <c r="F39" s="402">
        <f>IF(S2=1,12,S2-1)</f>
        <v>-1</v>
      </c>
      <c r="G39" s="402"/>
      <c r="H39" s="402"/>
      <c r="I39" s="345" t="s">
        <v>261</v>
      </c>
      <c r="J39" s="345"/>
      <c r="K39" s="345"/>
      <c r="M39" s="375" t="s">
        <v>202</v>
      </c>
      <c r="N39" s="380"/>
      <c r="O39" s="380"/>
      <c r="P39" s="380"/>
      <c r="Q39" s="380"/>
      <c r="R39" s="380"/>
      <c r="S39" s="380"/>
      <c r="T39" s="380"/>
      <c r="U39" s="380"/>
      <c r="V39" s="380"/>
      <c r="W39" s="380"/>
      <c r="X39" s="380"/>
      <c r="Y39" s="380"/>
      <c r="Z39" s="380"/>
      <c r="AA39" s="380"/>
      <c r="AB39" s="380"/>
      <c r="AC39" s="380"/>
      <c r="AD39" s="380"/>
      <c r="AE39" s="380"/>
      <c r="AF39" s="380"/>
      <c r="AG39" s="380"/>
      <c r="AH39" s="404" t="s">
        <v>299</v>
      </c>
      <c r="AI39" s="405"/>
      <c r="AJ39" s="405"/>
      <c r="AK39" s="405"/>
      <c r="AL39" s="406"/>
      <c r="AM39" s="346" t="s">
        <v>213</v>
      </c>
      <c r="AN39" s="346"/>
    </row>
    <row r="40" spans="1:40" s="72" customFormat="1" ht="18" customHeight="1" x14ac:dyDescent="0.55000000000000004">
      <c r="A40" s="346" t="s">
        <v>269</v>
      </c>
      <c r="B40" s="346"/>
      <c r="C40" s="346"/>
      <c r="D40" s="141"/>
      <c r="E40" s="141"/>
      <c r="F40" s="403"/>
      <c r="G40" s="403"/>
      <c r="H40" s="403"/>
      <c r="I40" s="345">
        <f>SUM(D40:F40)</f>
        <v>0</v>
      </c>
      <c r="J40" s="345"/>
      <c r="K40" s="345"/>
      <c r="M40" s="396"/>
      <c r="N40" s="387" t="s">
        <v>300</v>
      </c>
      <c r="O40" s="388"/>
      <c r="P40" s="389"/>
      <c r="Q40" s="381" t="s">
        <v>296</v>
      </c>
      <c r="R40" s="382"/>
      <c r="S40" s="382"/>
      <c r="T40" s="382"/>
      <c r="U40" s="382"/>
      <c r="V40" s="382"/>
      <c r="W40" s="382"/>
      <c r="X40" s="382"/>
      <c r="Y40" s="382"/>
      <c r="Z40" s="382"/>
      <c r="AA40" s="382"/>
      <c r="AB40" s="382"/>
      <c r="AC40" s="382"/>
      <c r="AD40" s="382"/>
      <c r="AE40" s="382"/>
      <c r="AF40" s="382"/>
      <c r="AG40" s="383"/>
      <c r="AH40" s="378">
        <f>SUM(F32:AJ32)</f>
        <v>0</v>
      </c>
      <c r="AI40" s="379"/>
      <c r="AJ40" s="186" t="s">
        <v>203</v>
      </c>
      <c r="AK40" s="378">
        <f>ROUNDUP(AH40/450,0)</f>
        <v>0</v>
      </c>
      <c r="AL40" s="379"/>
      <c r="AM40" s="345">
        <f>MIN(AH40:AK42)</f>
        <v>0</v>
      </c>
      <c r="AN40" s="345"/>
    </row>
    <row r="41" spans="1:40" s="72" customFormat="1" ht="18" customHeight="1" x14ac:dyDescent="0.55000000000000004">
      <c r="A41" s="391"/>
      <c r="B41" s="391"/>
      <c r="C41" s="391"/>
      <c r="D41" s="69"/>
      <c r="E41" s="69"/>
      <c r="F41" s="69"/>
      <c r="G41" s="69"/>
      <c r="H41" s="69"/>
      <c r="I41" s="69" t="s">
        <v>277</v>
      </c>
      <c r="J41" s="69"/>
      <c r="K41" s="69"/>
      <c r="M41" s="397"/>
      <c r="N41" s="390"/>
      <c r="O41" s="391"/>
      <c r="P41" s="392"/>
      <c r="Q41" s="384" t="s">
        <v>297</v>
      </c>
      <c r="R41" s="385"/>
      <c r="S41" s="385"/>
      <c r="T41" s="385"/>
      <c r="U41" s="385"/>
      <c r="V41" s="385"/>
      <c r="W41" s="385"/>
      <c r="X41" s="385"/>
      <c r="Y41" s="385"/>
      <c r="Z41" s="385"/>
      <c r="AA41" s="385"/>
      <c r="AB41" s="385"/>
      <c r="AC41" s="385"/>
      <c r="AD41" s="385"/>
      <c r="AE41" s="385"/>
      <c r="AF41" s="385"/>
      <c r="AG41" s="386"/>
      <c r="AH41" s="375">
        <f>COUNTA(B12:B30)</f>
        <v>0</v>
      </c>
      <c r="AI41" s="380"/>
      <c r="AJ41" s="192" t="s">
        <v>204</v>
      </c>
      <c r="AK41" s="378">
        <f>ROUNDUP(AH41/10,0)</f>
        <v>0</v>
      </c>
      <c r="AL41" s="379"/>
      <c r="AM41" s="345"/>
      <c r="AN41" s="345"/>
    </row>
    <row r="42" spans="1:40" s="72" customFormat="1" ht="18" customHeight="1" x14ac:dyDescent="0.55000000000000004">
      <c r="A42" s="411"/>
      <c r="B42" s="411"/>
      <c r="C42" s="411"/>
      <c r="D42" s="69"/>
      <c r="E42" s="69"/>
      <c r="F42" s="411"/>
      <c r="G42" s="411"/>
      <c r="H42" s="411"/>
      <c r="I42" s="345">
        <f>I40/3</f>
        <v>0</v>
      </c>
      <c r="J42" s="345"/>
      <c r="K42" s="345"/>
      <c r="M42" s="398"/>
      <c r="N42" s="393"/>
      <c r="O42" s="394"/>
      <c r="P42" s="395"/>
      <c r="Q42" s="384" t="s">
        <v>298</v>
      </c>
      <c r="R42" s="385"/>
      <c r="S42" s="385"/>
      <c r="T42" s="385"/>
      <c r="U42" s="385"/>
      <c r="V42" s="385"/>
      <c r="W42" s="385"/>
      <c r="X42" s="385"/>
      <c r="Y42" s="385"/>
      <c r="Z42" s="385"/>
      <c r="AA42" s="385"/>
      <c r="AB42" s="385"/>
      <c r="AC42" s="385"/>
      <c r="AD42" s="385"/>
      <c r="AE42" s="385"/>
      <c r="AF42" s="385"/>
      <c r="AG42" s="386"/>
      <c r="AH42" s="378">
        <f>ROUNDDOWN(I42,1)</f>
        <v>0</v>
      </c>
      <c r="AI42" s="379"/>
      <c r="AJ42" s="193" t="s">
        <v>204</v>
      </c>
      <c r="AK42" s="378">
        <f>ROUNDUP(AH42/40,0)</f>
        <v>0</v>
      </c>
      <c r="AL42" s="379"/>
      <c r="AM42" s="345"/>
      <c r="AN42" s="345"/>
    </row>
    <row r="43" spans="1:40" s="72" customFormat="1" ht="18" customHeight="1" x14ac:dyDescent="0.55000000000000004">
      <c r="B43" s="126"/>
      <c r="M43" s="185"/>
      <c r="N43" s="384" t="s">
        <v>301</v>
      </c>
      <c r="O43" s="385"/>
      <c r="P43" s="385"/>
      <c r="Q43" s="385"/>
      <c r="R43" s="385"/>
      <c r="S43" s="385"/>
      <c r="T43" s="385"/>
      <c r="U43" s="385"/>
      <c r="V43" s="385"/>
      <c r="W43" s="385"/>
      <c r="X43" s="385"/>
      <c r="Y43" s="385"/>
      <c r="Z43" s="385"/>
      <c r="AA43" s="385"/>
      <c r="AB43" s="385"/>
      <c r="AC43" s="385"/>
      <c r="AD43" s="385"/>
      <c r="AE43" s="385"/>
      <c r="AF43" s="385"/>
      <c r="AG43" s="386"/>
      <c r="AH43" s="377"/>
      <c r="AI43" s="377"/>
      <c r="AJ43" s="377"/>
      <c r="AK43" s="377"/>
      <c r="AL43" s="377"/>
      <c r="AM43" s="375" cm="1">
        <f t="array" ref="AM43">ROUNDUP(_xlfn.IFS(AM40&lt;2,1,AND(AM40&lt;=2,AM40&lt;6),AM40-1,AM40&gt;=6,AM40/2*3),1)</f>
        <v>1</v>
      </c>
      <c r="AN43" s="376"/>
    </row>
    <row r="44" spans="1:40" s="72" customFormat="1" ht="5.15" customHeight="1" x14ac:dyDescent="0.550000000000000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5" customHeight="1" x14ac:dyDescent="0.55000000000000004">
      <c r="A46" s="62"/>
      <c r="B46" s="82"/>
      <c r="C46" s="336" t="str">
        <f>IF(VLOOKUP($AK$1,選択肢!$A$1:$J$31,C51,FALSE)=0,"-",VLOOKUP($AK$1,選択肢!$A$1:$J$31,C51,FALSE))</f>
        <v>管理者</v>
      </c>
      <c r="D46" s="337"/>
      <c r="E46" s="343" t="str">
        <f>IF(VLOOKUP($AK$1,選択肢!$A$1:$J$31,E51,FALSE)=0,"-",VLOOKUP($AK$1,選択肢!$A$1:$J$31,E51,FALSE))</f>
        <v>サービス提供責任者</v>
      </c>
      <c r="F46" s="343"/>
      <c r="G46" s="343"/>
      <c r="H46" s="343"/>
      <c r="I46" s="336" t="str">
        <f>IF(VLOOKUP($AK$1,選択肢!$A$1:$J$31,I51,FALSE)=0,"-",VLOOKUP($AK$1,選択肢!$A$1:$J$31,I51,FALSE))</f>
        <v>従業者</v>
      </c>
      <c r="J46" s="337"/>
      <c r="K46" s="337"/>
      <c r="L46" s="337"/>
      <c r="M46" s="337"/>
      <c r="N46" s="33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62"/>
    </row>
    <row r="47" spans="1:40" ht="18" customHeight="1" x14ac:dyDescent="0.55000000000000004">
      <c r="A47" s="62"/>
      <c r="B47" s="82"/>
      <c r="C47" s="114" t="s">
        <v>56</v>
      </c>
      <c r="D47" s="114" t="s">
        <v>57</v>
      </c>
      <c r="E47" s="113" t="s">
        <v>56</v>
      </c>
      <c r="F47" s="344" t="s">
        <v>57</v>
      </c>
      <c r="G47" s="344"/>
      <c r="H47" s="344"/>
      <c r="I47" s="340" t="s">
        <v>56</v>
      </c>
      <c r="J47" s="341"/>
      <c r="K47" s="342"/>
      <c r="L47" s="340" t="s">
        <v>57</v>
      </c>
      <c r="M47" s="341"/>
      <c r="N47" s="342"/>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179"/>
      <c r="AM47" s="179"/>
      <c r="AN47" s="62"/>
    </row>
    <row r="48" spans="1:40" ht="18" customHeight="1" x14ac:dyDescent="0.55000000000000004">
      <c r="A48" s="62"/>
      <c r="B48" s="81" t="s">
        <v>108</v>
      </c>
      <c r="C48" s="113">
        <f>COUNTIFS($B$11:$B$30,C$46,$C$11:$C$30,"A",$E$11:$E$30,"*")</f>
        <v>0</v>
      </c>
      <c r="D48" s="113">
        <f>COUNTIFS($B$11:$B$30,C$46,$C$11:$C$30,"B",$E$11:$E$30,"*")</f>
        <v>0</v>
      </c>
      <c r="E48" s="113">
        <f>COUNTIFS($B$11:$B$30,E$46,$C$11:$C$30,"A",$E$11:$E$30,"*")</f>
        <v>0</v>
      </c>
      <c r="F48" s="340">
        <f>COUNTIFS($B$11:$B$30,E$46,$C$11:$C$30,"B",$E$11:$E$30,"*")</f>
        <v>0</v>
      </c>
      <c r="G48" s="341"/>
      <c r="H48" s="342"/>
      <c r="I48" s="340">
        <f>COUNTIFS($B$11:$B$30,I$46,$C$11:$C$30,"A",$E$11:$E$30,"*")</f>
        <v>0</v>
      </c>
      <c r="J48" s="341"/>
      <c r="K48" s="342"/>
      <c r="L48" s="340">
        <f>COUNTIFS($B$11:$B$30,I$46,$C$11:$C$30,"B",$E$11:$E$30,"*")</f>
        <v>0</v>
      </c>
      <c r="M48" s="341"/>
      <c r="N48" s="342"/>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179"/>
      <c r="AM48" s="179"/>
      <c r="AN48" s="62"/>
    </row>
    <row r="49" spans="1:40" ht="18" customHeight="1" x14ac:dyDescent="0.55000000000000004">
      <c r="A49" s="62"/>
      <c r="B49" s="89" t="s">
        <v>109</v>
      </c>
      <c r="C49" s="133"/>
      <c r="D49" s="133"/>
      <c r="E49" s="113">
        <f>COUNTIFS($B$11:$B$30,E$46,$C$11:$C$30,"C",$E$11:$E$30,"*")</f>
        <v>0</v>
      </c>
      <c r="F49" s="340">
        <f>COUNTIFS($B$11:$B$30,E$46,$C$11:$C$30,"D",$E$11:$E$30,"*")</f>
        <v>0</v>
      </c>
      <c r="G49" s="341"/>
      <c r="H49" s="342"/>
      <c r="I49" s="340">
        <f>COUNTIFS($B$11:$B$30,I$46,$C$11:$C$30,"C",$E$11:$E$30,"*")</f>
        <v>0</v>
      </c>
      <c r="J49" s="341"/>
      <c r="K49" s="342"/>
      <c r="L49" s="340">
        <f>COUNTIFS($B$11:$B$30,I$46,$C$11:$C$30,"D",$E$11:$E$30,"*")</f>
        <v>0</v>
      </c>
      <c r="M49" s="341"/>
      <c r="N49" s="342"/>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179"/>
      <c r="AM49" s="179"/>
      <c r="AN49" s="62"/>
    </row>
    <row r="50" spans="1:40" ht="18" customHeight="1" x14ac:dyDescent="0.55000000000000004">
      <c r="A50" s="62"/>
      <c r="B50" s="89" t="s">
        <v>201</v>
      </c>
      <c r="C50" s="409"/>
      <c r="D50" s="410"/>
      <c r="E50" s="340" t="str">
        <f>IF($AK$3="４週",SUMIFS($AK$11:$AK$30,$B$11:$B$30,E46)/4/$AH$5,IF($AK$3="歴月",SUMIFS($AK$11:$AK$30,$B$11:$B$30,E46)/$AL$5,"記載する期間を選択してください"))</f>
        <v>記載する期間を選択してください</v>
      </c>
      <c r="F50" s="341"/>
      <c r="G50" s="341"/>
      <c r="H50" s="342"/>
      <c r="I50" s="340" t="str">
        <f>IF($AK$3="４週",SUMIFS($AK$11:$AK$30,$B$11:$B$30,I46)/4/$AH$5,IF($AK$3="歴月",SUMIFS($AK$11:$AK$30,$B$11:$B$30,I46)/$AL$5,"記載する期間を選択してください"))</f>
        <v>記載する期間を選択してください</v>
      </c>
      <c r="J50" s="341"/>
      <c r="K50" s="341"/>
      <c r="L50" s="341"/>
      <c r="M50" s="341"/>
      <c r="N50" s="342"/>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row>
    <row r="54" spans="1:40" s="60" customFormat="1" ht="15" customHeight="1" x14ac:dyDescent="0.55000000000000004">
      <c r="A54" s="94" t="s">
        <v>217</v>
      </c>
      <c r="B54" s="93"/>
      <c r="C54" s="93"/>
      <c r="D54" s="93"/>
      <c r="E54" s="93"/>
      <c r="F54" s="93"/>
      <c r="G54" s="93"/>
      <c r="H54" s="80"/>
      <c r="I54" s="80"/>
      <c r="J54" s="80"/>
      <c r="K54" s="80"/>
      <c r="L54" s="80"/>
      <c r="M54" s="80"/>
    </row>
    <row r="55" spans="1:40" s="60" customFormat="1" ht="15" customHeight="1" x14ac:dyDescent="0.55000000000000004">
      <c r="A55" s="94" t="s">
        <v>168</v>
      </c>
      <c r="B55" s="93"/>
      <c r="C55" s="93"/>
      <c r="D55" s="93"/>
      <c r="E55" s="93"/>
      <c r="F55" s="93"/>
      <c r="G55" s="93"/>
      <c r="H55" s="80"/>
      <c r="I55" s="80"/>
      <c r="J55" s="80"/>
      <c r="K55" s="80"/>
      <c r="L55" s="80"/>
      <c r="M55" s="80"/>
    </row>
    <row r="56" spans="1:40" s="60" customFormat="1" ht="15" customHeight="1" x14ac:dyDescent="0.55000000000000004">
      <c r="A56" s="94" t="s">
        <v>169</v>
      </c>
      <c r="B56" s="93"/>
      <c r="C56" s="93"/>
      <c r="D56" s="93"/>
      <c r="E56" s="93"/>
      <c r="F56" s="93"/>
      <c r="G56" s="93"/>
      <c r="H56" s="80"/>
      <c r="I56" s="80"/>
      <c r="J56" s="80"/>
      <c r="K56" s="80"/>
      <c r="L56" s="80"/>
      <c r="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39" t="s">
        <v>173</v>
      </c>
      <c r="D59" s="339"/>
      <c r="E59" s="339"/>
      <c r="F59" s="60"/>
      <c r="G59" s="60"/>
    </row>
    <row r="60" spans="1:40" ht="15" customHeight="1" x14ac:dyDescent="0.55000000000000004">
      <c r="A60" s="60"/>
      <c r="B60" s="107" t="s">
        <v>190</v>
      </c>
      <c r="C60" s="335" t="s">
        <v>174</v>
      </c>
      <c r="D60" s="335"/>
      <c r="E60" s="335"/>
      <c r="F60" s="60"/>
      <c r="G60" s="60"/>
    </row>
    <row r="61" spans="1:40" ht="15" customHeight="1" x14ac:dyDescent="0.55000000000000004">
      <c r="A61" s="60"/>
      <c r="B61" s="107" t="s">
        <v>191</v>
      </c>
      <c r="C61" s="335" t="s">
        <v>175</v>
      </c>
      <c r="D61" s="335"/>
      <c r="E61" s="335"/>
      <c r="F61" s="60"/>
      <c r="G61" s="60"/>
    </row>
    <row r="62" spans="1:40" ht="15" customHeight="1" x14ac:dyDescent="0.55000000000000004">
      <c r="A62" s="60"/>
      <c r="B62" s="107" t="s">
        <v>192</v>
      </c>
      <c r="C62" s="335" t="s">
        <v>176</v>
      </c>
      <c r="D62" s="335"/>
      <c r="E62" s="335"/>
      <c r="F62" s="60"/>
      <c r="G62" s="60"/>
    </row>
    <row r="63" spans="1:40" ht="15" customHeight="1" x14ac:dyDescent="0.55000000000000004">
      <c r="A63" s="60"/>
      <c r="B63" s="107" t="s">
        <v>193</v>
      </c>
      <c r="C63" s="335" t="s">
        <v>177</v>
      </c>
      <c r="D63" s="335"/>
      <c r="E63" s="335"/>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C63:E63"/>
    <mergeCell ref="AG50:AK50"/>
    <mergeCell ref="C61:E61"/>
    <mergeCell ref="C62:E62"/>
    <mergeCell ref="X49:Z49"/>
    <mergeCell ref="AA49:AC49"/>
    <mergeCell ref="AD49:AF49"/>
    <mergeCell ref="AG49:AI49"/>
    <mergeCell ref="AJ49:AK49"/>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1: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ゴシック,標準"&amp;10（参考様式6-1）</oddHeader>
  </headerFooter>
  <rowBreaks count="1" manualBreakCount="1">
    <brk id="36"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280</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4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143"/>
      <c r="D11" s="116"/>
      <c r="E11" s="117"/>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78"/>
      <c r="AL11" s="178"/>
      <c r="AM11" s="354"/>
      <c r="AN11" s="354"/>
    </row>
    <row r="12" spans="1:40" ht="18" customHeight="1" x14ac:dyDescent="0.55000000000000004">
      <c r="A12" s="79">
        <v>2</v>
      </c>
      <c r="B12" s="115"/>
      <c r="C12" s="143"/>
      <c r="D12" s="116"/>
      <c r="E12" s="117"/>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75">
        <f>+SUM(F12:AJ12)</f>
        <v>0</v>
      </c>
      <c r="AL12" s="76" t="e">
        <f t="shared" ref="AL12:AL30" si="0">IF($AK$3="４週",AK12/4,AK12/(DAY(EOMONTH($F$9,0))/7))</f>
        <v>#NUM!</v>
      </c>
      <c r="AM12" s="354"/>
      <c r="AN12" s="354"/>
    </row>
    <row r="13" spans="1:40" ht="18" customHeight="1" x14ac:dyDescent="0.55000000000000004">
      <c r="A13" s="79">
        <v>3</v>
      </c>
      <c r="B13" s="115"/>
      <c r="C13" s="143"/>
      <c r="D13" s="116"/>
      <c r="E13" s="117"/>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75">
        <f>+SUM(F13:AJ13)</f>
        <v>0</v>
      </c>
      <c r="AL13" s="76" t="e">
        <f t="shared" si="0"/>
        <v>#NUM!</v>
      </c>
      <c r="AM13" s="354"/>
      <c r="AN13" s="354"/>
    </row>
    <row r="14" spans="1:40" ht="18" customHeight="1" x14ac:dyDescent="0.55000000000000004">
      <c r="A14" s="79">
        <v>4</v>
      </c>
      <c r="B14" s="115"/>
      <c r="C14" s="143"/>
      <c r="D14" s="116"/>
      <c r="E14" s="117"/>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75">
        <f t="shared" ref="AK14:AK30" si="1">+SUM(F14:AJ14)</f>
        <v>0</v>
      </c>
      <c r="AL14" s="76" t="e">
        <f t="shared" si="0"/>
        <v>#NUM!</v>
      </c>
      <c r="AM14" s="354"/>
      <c r="AN14" s="354"/>
    </row>
    <row r="15" spans="1:40" ht="18" customHeight="1" x14ac:dyDescent="0.55000000000000004">
      <c r="A15" s="79">
        <v>5</v>
      </c>
      <c r="B15" s="115"/>
      <c r="C15" s="143"/>
      <c r="D15" s="116"/>
      <c r="E15" s="117"/>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75">
        <f t="shared" si="1"/>
        <v>0</v>
      </c>
      <c r="AL15" s="76" t="e">
        <f t="shared" si="0"/>
        <v>#NUM!</v>
      </c>
      <c r="AM15" s="354"/>
      <c r="AN15" s="354"/>
    </row>
    <row r="16" spans="1:40" ht="18" customHeight="1" x14ac:dyDescent="0.55000000000000004">
      <c r="A16" s="79">
        <v>6</v>
      </c>
      <c r="B16" s="115"/>
      <c r="C16" s="143"/>
      <c r="D16" s="116"/>
      <c r="E16" s="117"/>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75">
        <f t="shared" si="1"/>
        <v>0</v>
      </c>
      <c r="AL16" s="76" t="e">
        <f t="shared" si="0"/>
        <v>#NUM!</v>
      </c>
      <c r="AM16" s="354"/>
      <c r="AN16" s="354"/>
    </row>
    <row r="17" spans="1:40" ht="18" customHeight="1" x14ac:dyDescent="0.55000000000000004">
      <c r="A17" s="79">
        <v>7</v>
      </c>
      <c r="B17" s="115"/>
      <c r="C17" s="143"/>
      <c r="D17" s="116"/>
      <c r="E17" s="117"/>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75">
        <f t="shared" si="1"/>
        <v>0</v>
      </c>
      <c r="AL17" s="76" t="e">
        <f t="shared" si="0"/>
        <v>#NUM!</v>
      </c>
      <c r="AM17" s="354"/>
      <c r="AN17" s="354"/>
    </row>
    <row r="18" spans="1:40" ht="18" customHeight="1" x14ac:dyDescent="0.55000000000000004">
      <c r="A18" s="79">
        <v>8</v>
      </c>
      <c r="B18" s="115"/>
      <c r="C18" s="143"/>
      <c r="D18" s="116"/>
      <c r="E18" s="117"/>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75">
        <f t="shared" si="1"/>
        <v>0</v>
      </c>
      <c r="AL18" s="76" t="e">
        <f t="shared" si="0"/>
        <v>#NUM!</v>
      </c>
      <c r="AM18" s="354"/>
      <c r="AN18" s="354"/>
    </row>
    <row r="19" spans="1:40" ht="18" customHeight="1" x14ac:dyDescent="0.55000000000000004">
      <c r="A19" s="79">
        <v>9</v>
      </c>
      <c r="B19" s="115"/>
      <c r="C19" s="143"/>
      <c r="D19" s="116"/>
      <c r="E19" s="117"/>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75">
        <f t="shared" si="1"/>
        <v>0</v>
      </c>
      <c r="AL19" s="76" t="e">
        <f t="shared" si="0"/>
        <v>#NUM!</v>
      </c>
      <c r="AM19" s="354"/>
      <c r="AN19" s="354"/>
    </row>
    <row r="20" spans="1:40" ht="18" customHeight="1" x14ac:dyDescent="0.55000000000000004">
      <c r="A20" s="79">
        <v>10</v>
      </c>
      <c r="B20" s="115"/>
      <c r="C20" s="143"/>
      <c r="D20" s="116"/>
      <c r="E20" s="117"/>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75">
        <f t="shared" si="1"/>
        <v>0</v>
      </c>
      <c r="AL20" s="76" t="e">
        <f t="shared" si="0"/>
        <v>#NUM!</v>
      </c>
      <c r="AM20" s="354"/>
      <c r="AN20" s="354"/>
    </row>
    <row r="21" spans="1:40" ht="18" customHeight="1" x14ac:dyDescent="0.55000000000000004">
      <c r="A21" s="79">
        <v>11</v>
      </c>
      <c r="B21" s="115"/>
      <c r="C21" s="143"/>
      <c r="D21" s="116"/>
      <c r="E21" s="117"/>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75">
        <f t="shared" si="1"/>
        <v>0</v>
      </c>
      <c r="AL21" s="76" t="e">
        <f t="shared" si="0"/>
        <v>#NUM!</v>
      </c>
      <c r="AM21" s="354"/>
      <c r="AN21" s="354"/>
    </row>
    <row r="22" spans="1:40" ht="18" customHeight="1" x14ac:dyDescent="0.55000000000000004">
      <c r="A22" s="79">
        <v>12</v>
      </c>
      <c r="B22" s="115"/>
      <c r="C22" s="143"/>
      <c r="D22" s="116"/>
      <c r="E22" s="117"/>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75">
        <f t="shared" si="1"/>
        <v>0</v>
      </c>
      <c r="AL22" s="76" t="e">
        <f t="shared" si="0"/>
        <v>#NUM!</v>
      </c>
      <c r="AM22" s="354"/>
      <c r="AN22" s="354"/>
    </row>
    <row r="23" spans="1:40" ht="18" customHeight="1" x14ac:dyDescent="0.55000000000000004">
      <c r="A23" s="79">
        <v>13</v>
      </c>
      <c r="B23" s="115"/>
      <c r="C23" s="143"/>
      <c r="D23" s="116"/>
      <c r="E23" s="117"/>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75">
        <f t="shared" si="1"/>
        <v>0</v>
      </c>
      <c r="AL23" s="76" t="e">
        <f t="shared" si="0"/>
        <v>#NUM!</v>
      </c>
      <c r="AM23" s="354"/>
      <c r="AN23" s="354"/>
    </row>
    <row r="24" spans="1:40" ht="18" customHeight="1" x14ac:dyDescent="0.55000000000000004">
      <c r="A24" s="79">
        <v>14</v>
      </c>
      <c r="B24" s="115"/>
      <c r="C24" s="143"/>
      <c r="D24" s="116"/>
      <c r="E24" s="117"/>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75">
        <f t="shared" si="1"/>
        <v>0</v>
      </c>
      <c r="AL24" s="76" t="e">
        <f t="shared" si="0"/>
        <v>#NUM!</v>
      </c>
      <c r="AM24" s="354"/>
      <c r="AN24" s="354"/>
    </row>
    <row r="25" spans="1:40" ht="18" customHeight="1" x14ac:dyDescent="0.55000000000000004">
      <c r="A25" s="79">
        <v>15</v>
      </c>
      <c r="B25" s="115"/>
      <c r="C25" s="143"/>
      <c r="D25" s="116"/>
      <c r="E25" s="117"/>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75">
        <f t="shared" si="1"/>
        <v>0</v>
      </c>
      <c r="AL25" s="76" t="e">
        <f t="shared" si="0"/>
        <v>#NUM!</v>
      </c>
      <c r="AM25" s="354"/>
      <c r="AN25" s="354"/>
    </row>
    <row r="26" spans="1:40" ht="18" customHeight="1" x14ac:dyDescent="0.55000000000000004">
      <c r="A26" s="79">
        <v>16</v>
      </c>
      <c r="B26" s="115"/>
      <c r="C26" s="143"/>
      <c r="D26" s="116"/>
      <c r="E26" s="117"/>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75">
        <f t="shared" si="1"/>
        <v>0</v>
      </c>
      <c r="AL26" s="76" t="e">
        <f t="shared" si="0"/>
        <v>#NUM!</v>
      </c>
      <c r="AM26" s="354"/>
      <c r="AN26" s="354"/>
    </row>
    <row r="27" spans="1:40" ht="18" customHeight="1" x14ac:dyDescent="0.55000000000000004">
      <c r="A27" s="79">
        <v>17</v>
      </c>
      <c r="B27" s="115"/>
      <c r="C27" s="143"/>
      <c r="D27" s="116"/>
      <c r="E27" s="117"/>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75">
        <f t="shared" si="1"/>
        <v>0</v>
      </c>
      <c r="AL27" s="76" t="e">
        <f t="shared" si="0"/>
        <v>#NUM!</v>
      </c>
      <c r="AM27" s="354"/>
      <c r="AN27" s="354"/>
    </row>
    <row r="28" spans="1:40" ht="18" customHeight="1" x14ac:dyDescent="0.55000000000000004">
      <c r="A28" s="79">
        <v>18</v>
      </c>
      <c r="B28" s="115"/>
      <c r="C28" s="143"/>
      <c r="D28" s="116"/>
      <c r="E28" s="117"/>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75">
        <f t="shared" si="1"/>
        <v>0</v>
      </c>
      <c r="AL28" s="76" t="e">
        <f t="shared" si="0"/>
        <v>#NUM!</v>
      </c>
      <c r="AM28" s="354"/>
      <c r="AN28" s="354"/>
    </row>
    <row r="29" spans="1:40" ht="18" customHeight="1" x14ac:dyDescent="0.55000000000000004">
      <c r="A29" s="79">
        <v>19</v>
      </c>
      <c r="B29" s="115"/>
      <c r="C29" s="143"/>
      <c r="D29" s="116"/>
      <c r="E29" s="117"/>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75">
        <f t="shared" si="1"/>
        <v>0</v>
      </c>
      <c r="AL29" s="76" t="e">
        <f t="shared" si="0"/>
        <v>#NUM!</v>
      </c>
      <c r="AM29" s="354"/>
      <c r="AN29" s="354"/>
    </row>
    <row r="30" spans="1:40" ht="18" customHeight="1" x14ac:dyDescent="0.55000000000000004">
      <c r="A30" s="79">
        <v>20</v>
      </c>
      <c r="B30" s="115"/>
      <c r="C30" s="143"/>
      <c r="D30" s="116"/>
      <c r="E30" s="117"/>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75">
        <f t="shared" si="1"/>
        <v>0</v>
      </c>
      <c r="AL30" s="76" t="e">
        <f t="shared" si="0"/>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+SUM(F31:AJ31)</f>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15" customHeight="1" x14ac:dyDescent="0.550000000000000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15" customHeight="1" x14ac:dyDescent="0.550000000000000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4"/>
      <c r="AM35" s="174"/>
      <c r="AN35" s="71"/>
    </row>
    <row r="36" spans="1:40" s="72" customFormat="1" ht="5.15" customHeight="1" x14ac:dyDescent="0.550000000000000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4"/>
      <c r="AM36" s="174"/>
      <c r="AN36" s="71"/>
    </row>
    <row r="37" spans="1:40" s="72" customFormat="1" ht="18" customHeight="1" x14ac:dyDescent="0.55000000000000004">
      <c r="A37" s="112" t="s">
        <v>210</v>
      </c>
      <c r="B37" s="70"/>
      <c r="D37" s="70"/>
      <c r="E37" s="70"/>
      <c r="F37" s="70"/>
      <c r="G37" s="70"/>
      <c r="H37" s="70"/>
      <c r="I37" s="70"/>
      <c r="J37" s="70"/>
      <c r="K37" s="70"/>
    </row>
    <row r="38" spans="1:40" s="72" customFormat="1" ht="18" customHeight="1" x14ac:dyDescent="0.55000000000000004">
      <c r="A38" s="132" t="s">
        <v>265</v>
      </c>
      <c r="B38" s="132"/>
      <c r="M38" s="112" t="s">
        <v>211</v>
      </c>
      <c r="N38" s="70"/>
      <c r="P38" s="70"/>
      <c r="Q38" s="70"/>
      <c r="R38" s="70"/>
      <c r="S38" s="70"/>
      <c r="T38" s="70"/>
      <c r="U38" s="191"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55000000000000004">
      <c r="A39" s="401"/>
      <c r="B39" s="401"/>
      <c r="C39" s="401"/>
      <c r="D39" s="130">
        <f>IF(S2=1,10,IF(S2=2,11,IF(S2=3,12,S2-3)))</f>
        <v>-3</v>
      </c>
      <c r="E39" s="130">
        <f>IF(S2=1,11,IF(S2=2,12,S2-2))</f>
        <v>-2</v>
      </c>
      <c r="F39" s="402">
        <f>IF(S2=1,12,S2-1)</f>
        <v>-1</v>
      </c>
      <c r="G39" s="402"/>
      <c r="H39" s="402"/>
      <c r="I39" s="345" t="s">
        <v>261</v>
      </c>
      <c r="J39" s="345"/>
      <c r="K39" s="345"/>
      <c r="M39" s="375" t="s">
        <v>202</v>
      </c>
      <c r="N39" s="380"/>
      <c r="O39" s="380"/>
      <c r="P39" s="380"/>
      <c r="Q39" s="380"/>
      <c r="R39" s="380"/>
      <c r="S39" s="380"/>
      <c r="T39" s="380"/>
      <c r="U39" s="380"/>
      <c r="V39" s="380"/>
      <c r="W39" s="380"/>
      <c r="X39" s="380"/>
      <c r="Y39" s="380"/>
      <c r="Z39" s="380"/>
      <c r="AA39" s="380"/>
      <c r="AB39" s="380"/>
      <c r="AC39" s="380"/>
      <c r="AD39" s="380"/>
      <c r="AE39" s="380"/>
      <c r="AF39" s="380"/>
      <c r="AG39" s="380"/>
      <c r="AH39" s="404" t="s">
        <v>299</v>
      </c>
      <c r="AI39" s="405"/>
      <c r="AJ39" s="405"/>
      <c r="AK39" s="405"/>
      <c r="AL39" s="406"/>
      <c r="AM39" s="346" t="s">
        <v>213</v>
      </c>
      <c r="AN39" s="346"/>
    </row>
    <row r="40" spans="1:40" s="72" customFormat="1" ht="18" customHeight="1" x14ac:dyDescent="0.55000000000000004">
      <c r="A40" s="346" t="s">
        <v>269</v>
      </c>
      <c r="B40" s="346"/>
      <c r="C40" s="346"/>
      <c r="D40" s="144"/>
      <c r="E40" s="144"/>
      <c r="F40" s="403"/>
      <c r="G40" s="403"/>
      <c r="H40" s="403"/>
      <c r="I40" s="345">
        <f>SUM(D40:F40)</f>
        <v>0</v>
      </c>
      <c r="J40" s="345"/>
      <c r="K40" s="345"/>
      <c r="M40" s="396"/>
      <c r="N40" s="387" t="s">
        <v>300</v>
      </c>
      <c r="O40" s="388"/>
      <c r="P40" s="389"/>
      <c r="Q40" s="381" t="s">
        <v>296</v>
      </c>
      <c r="R40" s="382"/>
      <c r="S40" s="382"/>
      <c r="T40" s="382"/>
      <c r="U40" s="382"/>
      <c r="V40" s="382"/>
      <c r="W40" s="382"/>
      <c r="X40" s="382"/>
      <c r="Y40" s="382"/>
      <c r="Z40" s="382"/>
      <c r="AA40" s="382"/>
      <c r="AB40" s="382"/>
      <c r="AC40" s="382"/>
      <c r="AD40" s="382"/>
      <c r="AE40" s="382"/>
      <c r="AF40" s="382"/>
      <c r="AG40" s="383"/>
      <c r="AH40" s="378">
        <f>SUM(F32:AJ32)</f>
        <v>0</v>
      </c>
      <c r="AI40" s="379"/>
      <c r="AJ40" s="186" t="s">
        <v>203</v>
      </c>
      <c r="AK40" s="378">
        <f>ROUNDUP(AH40/450,0)</f>
        <v>0</v>
      </c>
      <c r="AL40" s="379"/>
      <c r="AM40" s="345">
        <f>MIN(AH40:AK42)</f>
        <v>0</v>
      </c>
      <c r="AN40" s="345"/>
    </row>
    <row r="41" spans="1:40" s="72" customFormat="1" ht="18" customHeight="1" x14ac:dyDescent="0.55000000000000004">
      <c r="A41" s="391"/>
      <c r="B41" s="391"/>
      <c r="C41" s="391"/>
      <c r="D41" s="69"/>
      <c r="E41" s="69"/>
      <c r="F41" s="69"/>
      <c r="G41" s="69"/>
      <c r="H41" s="69"/>
      <c r="I41" s="69" t="s">
        <v>277</v>
      </c>
      <c r="J41" s="69"/>
      <c r="K41" s="69"/>
      <c r="M41" s="397"/>
      <c r="N41" s="390"/>
      <c r="O41" s="391"/>
      <c r="P41" s="392"/>
      <c r="Q41" s="384" t="s">
        <v>297</v>
      </c>
      <c r="R41" s="385"/>
      <c r="S41" s="385"/>
      <c r="T41" s="385"/>
      <c r="U41" s="385"/>
      <c r="V41" s="385"/>
      <c r="W41" s="385"/>
      <c r="X41" s="385"/>
      <c r="Y41" s="385"/>
      <c r="Z41" s="385"/>
      <c r="AA41" s="385"/>
      <c r="AB41" s="385"/>
      <c r="AC41" s="385"/>
      <c r="AD41" s="385"/>
      <c r="AE41" s="385"/>
      <c r="AF41" s="385"/>
      <c r="AG41" s="386"/>
      <c r="AH41" s="375">
        <f>COUNTA(B12:B30)</f>
        <v>0</v>
      </c>
      <c r="AI41" s="380"/>
      <c r="AJ41" s="192" t="s">
        <v>204</v>
      </c>
      <c r="AK41" s="378">
        <f>ROUNDUP(AH41/10,0)</f>
        <v>0</v>
      </c>
      <c r="AL41" s="379"/>
      <c r="AM41" s="345"/>
      <c r="AN41" s="345"/>
    </row>
    <row r="42" spans="1:40" s="72" customFormat="1" ht="18" customHeight="1" x14ac:dyDescent="0.55000000000000004">
      <c r="A42" s="411"/>
      <c r="B42" s="411"/>
      <c r="C42" s="411"/>
      <c r="D42" s="69"/>
      <c r="E42" s="69"/>
      <c r="F42" s="411"/>
      <c r="G42" s="411"/>
      <c r="H42" s="411"/>
      <c r="I42" s="345">
        <f>I40/3</f>
        <v>0</v>
      </c>
      <c r="J42" s="345"/>
      <c r="K42" s="345"/>
      <c r="M42" s="398"/>
      <c r="N42" s="393"/>
      <c r="O42" s="394"/>
      <c r="P42" s="395"/>
      <c r="Q42" s="384" t="s">
        <v>298</v>
      </c>
      <c r="R42" s="385"/>
      <c r="S42" s="385"/>
      <c r="T42" s="385"/>
      <c r="U42" s="385"/>
      <c r="V42" s="385"/>
      <c r="W42" s="385"/>
      <c r="X42" s="385"/>
      <c r="Y42" s="385"/>
      <c r="Z42" s="385"/>
      <c r="AA42" s="385"/>
      <c r="AB42" s="385"/>
      <c r="AC42" s="385"/>
      <c r="AD42" s="385"/>
      <c r="AE42" s="385"/>
      <c r="AF42" s="385"/>
      <c r="AG42" s="386"/>
      <c r="AH42" s="378">
        <f>ROUNDDOWN(I42,1)</f>
        <v>0</v>
      </c>
      <c r="AI42" s="379"/>
      <c r="AJ42" s="193" t="s">
        <v>204</v>
      </c>
      <c r="AK42" s="378">
        <f>ROUNDUP(AH42/40,0)</f>
        <v>0</v>
      </c>
      <c r="AL42" s="379"/>
      <c r="AM42" s="345"/>
      <c r="AN42" s="345"/>
    </row>
    <row r="43" spans="1:40" s="72" customFormat="1" ht="18" customHeight="1" x14ac:dyDescent="0.55000000000000004">
      <c r="B43" s="126"/>
      <c r="I43" s="411"/>
      <c r="J43" s="411"/>
      <c r="K43" s="411"/>
      <c r="M43" s="185"/>
      <c r="N43" s="384" t="s">
        <v>301</v>
      </c>
      <c r="O43" s="385"/>
      <c r="P43" s="385"/>
      <c r="Q43" s="385"/>
      <c r="R43" s="385"/>
      <c r="S43" s="385"/>
      <c r="T43" s="385"/>
      <c r="U43" s="385"/>
      <c r="V43" s="385"/>
      <c r="W43" s="385"/>
      <c r="X43" s="385"/>
      <c r="Y43" s="385"/>
      <c r="Z43" s="385"/>
      <c r="AA43" s="385"/>
      <c r="AB43" s="385"/>
      <c r="AC43" s="385"/>
      <c r="AD43" s="385"/>
      <c r="AE43" s="385"/>
      <c r="AF43" s="385"/>
      <c r="AG43" s="386"/>
      <c r="AH43" s="377"/>
      <c r="AI43" s="377"/>
      <c r="AJ43" s="377"/>
      <c r="AK43" s="377"/>
      <c r="AL43" s="377"/>
      <c r="AM43" s="375" cm="1">
        <f t="array" ref="AM43">ROUNDUP(_xlfn.IFS(AM40&lt;2,1,AND(AM40&lt;=2,AM40&lt;6),AM40-1,AM40&gt;=6,AM40/2*3),1)</f>
        <v>1</v>
      </c>
      <c r="AN43" s="376"/>
    </row>
    <row r="44" spans="1:40" s="72" customFormat="1" ht="5.15" customHeight="1" x14ac:dyDescent="0.550000000000000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5" customHeight="1" x14ac:dyDescent="0.55000000000000004">
      <c r="A46" s="62"/>
      <c r="B46" s="82"/>
      <c r="C46" s="336" t="str">
        <f>IF(VLOOKUP($AK$1,選択肢!$A$1:$J$31,C51,FALSE)=0,"-",VLOOKUP($AK$1,選択肢!$A$1:$J$31,C51,FALSE))</f>
        <v>管理者</v>
      </c>
      <c r="D46" s="337"/>
      <c r="E46" s="343" t="str">
        <f>IF(VLOOKUP($AK$1,選択肢!$A$1:$J$31,E51,FALSE)=0,"-",VLOOKUP($AK$1,選択肢!$A$1:$J$31,E51,FALSE))</f>
        <v>サービス提供責任者</v>
      </c>
      <c r="F46" s="343"/>
      <c r="G46" s="343"/>
      <c r="H46" s="343"/>
      <c r="I46" s="336" t="str">
        <f>IF(VLOOKUP($AK$1,選択肢!$A$1:$J$31,I51,FALSE)=0,"-",VLOOKUP($AK$1,選択肢!$A$1:$J$31,I51,FALSE))</f>
        <v>従業者</v>
      </c>
      <c r="J46" s="337"/>
      <c r="K46" s="337"/>
      <c r="L46" s="337"/>
      <c r="M46" s="337"/>
      <c r="N46" s="33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62"/>
    </row>
    <row r="47" spans="1:40" ht="18" customHeight="1" x14ac:dyDescent="0.55000000000000004">
      <c r="A47" s="62"/>
      <c r="B47" s="82"/>
      <c r="C47" s="114" t="s">
        <v>56</v>
      </c>
      <c r="D47" s="114" t="s">
        <v>57</v>
      </c>
      <c r="E47" s="113" t="s">
        <v>56</v>
      </c>
      <c r="F47" s="344" t="s">
        <v>57</v>
      </c>
      <c r="G47" s="344"/>
      <c r="H47" s="344"/>
      <c r="I47" s="340" t="s">
        <v>56</v>
      </c>
      <c r="J47" s="341"/>
      <c r="K47" s="342"/>
      <c r="L47" s="340" t="s">
        <v>57</v>
      </c>
      <c r="M47" s="341"/>
      <c r="N47" s="342"/>
      <c r="O47" s="407"/>
      <c r="P47" s="407"/>
      <c r="Q47" s="407"/>
      <c r="R47" s="407"/>
      <c r="S47" s="407"/>
      <c r="T47" s="407"/>
      <c r="U47" s="407"/>
      <c r="V47" s="407"/>
      <c r="W47" s="407"/>
      <c r="X47" s="407"/>
      <c r="Y47" s="407"/>
      <c r="Z47" s="407"/>
      <c r="AA47" s="407"/>
      <c r="AB47" s="407"/>
      <c r="AC47" s="407"/>
      <c r="AD47" s="407"/>
      <c r="AE47" s="407"/>
      <c r="AF47" s="407"/>
      <c r="AG47" s="407"/>
      <c r="AH47" s="407"/>
      <c r="AI47" s="407"/>
      <c r="AJ47" s="407"/>
      <c r="AK47" s="407"/>
      <c r="AL47" s="179"/>
      <c r="AM47" s="179"/>
      <c r="AN47" s="62"/>
    </row>
    <row r="48" spans="1:40" ht="18" customHeight="1" x14ac:dyDescent="0.55000000000000004">
      <c r="A48" s="62"/>
      <c r="B48" s="81" t="s">
        <v>108</v>
      </c>
      <c r="C48" s="113">
        <f>COUNTIFS($B$11:$B$30,C$46,$C$11:$C$30,"A",$E$11:$E$30,"*")</f>
        <v>0</v>
      </c>
      <c r="D48" s="113">
        <f>COUNTIFS($B$11:$B$30,C$46,$C$11:$C$30,"B",$E$11:$E$30,"*")</f>
        <v>0</v>
      </c>
      <c r="E48" s="113">
        <f>COUNTIFS($B$11:$B$30,E$46,$C$11:$C$30,"A",$E$11:$E$30,"*")</f>
        <v>0</v>
      </c>
      <c r="F48" s="340">
        <f>COUNTIFS($B$11:$B$30,E$46,$C$11:$C$30,"B",$E$11:$E$30,"*")</f>
        <v>0</v>
      </c>
      <c r="G48" s="341"/>
      <c r="H48" s="342"/>
      <c r="I48" s="340">
        <f>COUNTIFS($B$11:$B$30,I$46,$C$11:$C$30,"A",$E$11:$E$30,"*")</f>
        <v>0</v>
      </c>
      <c r="J48" s="341"/>
      <c r="K48" s="342"/>
      <c r="L48" s="340">
        <f>COUNTIFS($B$11:$B$30,I$46,$C$11:$C$30,"B",$E$11:$E$30,"*")</f>
        <v>0</v>
      </c>
      <c r="M48" s="341"/>
      <c r="N48" s="342"/>
      <c r="O48" s="407"/>
      <c r="P48" s="407"/>
      <c r="Q48" s="407"/>
      <c r="R48" s="407"/>
      <c r="S48" s="407"/>
      <c r="T48" s="407"/>
      <c r="U48" s="407"/>
      <c r="V48" s="407"/>
      <c r="W48" s="407"/>
      <c r="X48" s="407"/>
      <c r="Y48" s="407"/>
      <c r="Z48" s="407"/>
      <c r="AA48" s="407"/>
      <c r="AB48" s="407"/>
      <c r="AC48" s="407"/>
      <c r="AD48" s="407"/>
      <c r="AE48" s="407"/>
      <c r="AF48" s="407"/>
      <c r="AG48" s="407"/>
      <c r="AH48" s="407"/>
      <c r="AI48" s="407"/>
      <c r="AJ48" s="407"/>
      <c r="AK48" s="407"/>
      <c r="AL48" s="179"/>
      <c r="AM48" s="179"/>
      <c r="AN48" s="62"/>
    </row>
    <row r="49" spans="1:40" ht="18" customHeight="1" x14ac:dyDescent="0.55000000000000004">
      <c r="A49" s="62"/>
      <c r="B49" s="89" t="s">
        <v>109</v>
      </c>
      <c r="C49" s="133"/>
      <c r="D49" s="133"/>
      <c r="E49" s="113">
        <f>COUNTIFS($B$11:$B$30,E$46,$C$11:$C$30,"C",$E$11:$E$30,"*")</f>
        <v>0</v>
      </c>
      <c r="F49" s="340">
        <f>COUNTIFS($B$11:$B$30,E$46,$C$11:$C$30,"D",$E$11:$E$30,"*")</f>
        <v>0</v>
      </c>
      <c r="G49" s="341"/>
      <c r="H49" s="342"/>
      <c r="I49" s="340">
        <f>COUNTIFS($B$11:$B$30,I$46,$C$11:$C$30,"C",$E$11:$E$30,"*")</f>
        <v>0</v>
      </c>
      <c r="J49" s="341"/>
      <c r="K49" s="342"/>
      <c r="L49" s="340">
        <f>COUNTIFS($B$11:$B$30,I$46,$C$11:$C$30,"D",$E$11:$E$30,"*")</f>
        <v>0</v>
      </c>
      <c r="M49" s="341"/>
      <c r="N49" s="342"/>
      <c r="O49" s="407"/>
      <c r="P49" s="407"/>
      <c r="Q49" s="407"/>
      <c r="R49" s="407"/>
      <c r="S49" s="407"/>
      <c r="T49" s="407"/>
      <c r="U49" s="407"/>
      <c r="V49" s="407"/>
      <c r="W49" s="407"/>
      <c r="X49" s="407"/>
      <c r="Y49" s="407"/>
      <c r="Z49" s="407"/>
      <c r="AA49" s="407"/>
      <c r="AB49" s="407"/>
      <c r="AC49" s="407"/>
      <c r="AD49" s="407"/>
      <c r="AE49" s="407"/>
      <c r="AF49" s="407"/>
      <c r="AG49" s="407"/>
      <c r="AH49" s="407"/>
      <c r="AI49" s="407"/>
      <c r="AJ49" s="407"/>
      <c r="AK49" s="407"/>
      <c r="AL49" s="179"/>
      <c r="AM49" s="179"/>
      <c r="AN49" s="62"/>
    </row>
    <row r="50" spans="1:40" ht="18" customHeight="1" x14ac:dyDescent="0.55000000000000004">
      <c r="A50" s="62"/>
      <c r="B50" s="89" t="s">
        <v>201</v>
      </c>
      <c r="C50" s="409"/>
      <c r="D50" s="410"/>
      <c r="E50" s="340" t="str">
        <f>IF($AK$3="４週",SUMIFS($AK$11:$AK$30,$B$11:$B$30,E46)/4/$AH$5,IF($AK$3="歴月",SUMIFS($AK$11:$AK$30,$B$11:$B$30,E46)/$AL$5,"記載する期間を選択してください"))</f>
        <v>記載する期間を選択してください</v>
      </c>
      <c r="F50" s="341"/>
      <c r="G50" s="341"/>
      <c r="H50" s="342"/>
      <c r="I50" s="340" t="str">
        <f>IF($AK$3="４週",SUMIFS($AK$11:$AK$30,$B$11:$B$30,I46)/4/$AH$5,IF($AK$3="歴月",SUMIFS($AK$11:$AK$30,$B$11:$B$30,I46)/$AL$5,"記載する期間を選択してください"))</f>
        <v>記載する期間を選択してください</v>
      </c>
      <c r="J50" s="341"/>
      <c r="K50" s="341"/>
      <c r="L50" s="341"/>
      <c r="M50" s="341"/>
      <c r="N50" s="342"/>
      <c r="O50" s="407"/>
      <c r="P50" s="407"/>
      <c r="Q50" s="407"/>
      <c r="R50" s="407"/>
      <c r="S50" s="407"/>
      <c r="T50" s="407"/>
      <c r="U50" s="407"/>
      <c r="V50" s="407"/>
      <c r="W50" s="407"/>
      <c r="X50" s="407"/>
      <c r="Y50" s="407"/>
      <c r="Z50" s="407"/>
      <c r="AA50" s="407"/>
      <c r="AB50" s="407"/>
      <c r="AC50" s="407"/>
      <c r="AD50" s="407"/>
      <c r="AE50" s="407"/>
      <c r="AF50" s="407"/>
      <c r="AG50" s="407"/>
      <c r="AH50" s="407"/>
      <c r="AI50" s="407"/>
      <c r="AJ50" s="407"/>
      <c r="AK50" s="407"/>
      <c r="AL50" s="407"/>
      <c r="AM50" s="407"/>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row>
    <row r="54" spans="1:40" s="60" customFormat="1" ht="15" customHeight="1" x14ac:dyDescent="0.55000000000000004">
      <c r="A54" s="94" t="s">
        <v>217</v>
      </c>
      <c r="B54" s="93"/>
      <c r="C54" s="93"/>
      <c r="D54" s="93"/>
      <c r="E54" s="93"/>
      <c r="F54" s="93"/>
      <c r="G54" s="93"/>
      <c r="H54" s="80"/>
      <c r="I54" s="80"/>
      <c r="J54" s="80"/>
      <c r="K54" s="80"/>
      <c r="L54" s="80"/>
      <c r="M54" s="80"/>
    </row>
    <row r="55" spans="1:40" s="60" customFormat="1" ht="15" customHeight="1" x14ac:dyDescent="0.55000000000000004">
      <c r="A55" s="94" t="s">
        <v>168</v>
      </c>
      <c r="B55" s="93"/>
      <c r="C55" s="93"/>
      <c r="D55" s="93"/>
      <c r="E55" s="93"/>
      <c r="F55" s="93"/>
      <c r="G55" s="93"/>
      <c r="H55" s="80"/>
      <c r="I55" s="80"/>
      <c r="J55" s="80"/>
      <c r="K55" s="80"/>
      <c r="L55" s="80"/>
      <c r="M55" s="80"/>
    </row>
    <row r="56" spans="1:40" s="60" customFormat="1" ht="15" customHeight="1" x14ac:dyDescent="0.55000000000000004">
      <c r="A56" s="94" t="s">
        <v>169</v>
      </c>
      <c r="B56" s="93"/>
      <c r="C56" s="93"/>
      <c r="D56" s="93"/>
      <c r="E56" s="93"/>
      <c r="F56" s="93"/>
      <c r="G56" s="93"/>
      <c r="H56" s="80"/>
      <c r="I56" s="80"/>
      <c r="J56" s="80"/>
      <c r="K56" s="80"/>
      <c r="L56" s="80"/>
      <c r="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39" t="s">
        <v>173</v>
      </c>
      <c r="D59" s="339"/>
      <c r="E59" s="339"/>
      <c r="F59" s="60"/>
      <c r="G59" s="60"/>
    </row>
    <row r="60" spans="1:40" ht="15" customHeight="1" x14ac:dyDescent="0.55000000000000004">
      <c r="A60" s="60"/>
      <c r="B60" s="107" t="s">
        <v>190</v>
      </c>
      <c r="C60" s="335" t="s">
        <v>174</v>
      </c>
      <c r="D60" s="335"/>
      <c r="E60" s="335"/>
      <c r="F60" s="60"/>
      <c r="G60" s="60"/>
    </row>
    <row r="61" spans="1:40" ht="15" customHeight="1" x14ac:dyDescent="0.55000000000000004">
      <c r="A61" s="60"/>
      <c r="B61" s="107" t="s">
        <v>191</v>
      </c>
      <c r="C61" s="335" t="s">
        <v>175</v>
      </c>
      <c r="D61" s="335"/>
      <c r="E61" s="335"/>
      <c r="F61" s="60"/>
      <c r="G61" s="60"/>
    </row>
    <row r="62" spans="1:40" ht="15" customHeight="1" x14ac:dyDescent="0.55000000000000004">
      <c r="A62" s="60"/>
      <c r="B62" s="107" t="s">
        <v>192</v>
      </c>
      <c r="C62" s="335" t="s">
        <v>176</v>
      </c>
      <c r="D62" s="335"/>
      <c r="E62" s="335"/>
      <c r="F62" s="60"/>
      <c r="G62" s="60"/>
    </row>
    <row r="63" spans="1:40" ht="15" customHeight="1" x14ac:dyDescent="0.55000000000000004">
      <c r="A63" s="60"/>
      <c r="B63" s="107" t="s">
        <v>193</v>
      </c>
      <c r="C63" s="335" t="s">
        <v>177</v>
      </c>
      <c r="D63" s="335"/>
      <c r="E63" s="335"/>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1: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ゴシック,標準"&amp;10（参考様式6-1）</oddHeader>
  </headerFooter>
  <rowBreaks count="1" manualBreakCount="1">
    <brk id="36" max="3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103</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09"/>
      <c r="AI11" s="109"/>
      <c r="AJ11" s="109"/>
      <c r="AK11" s="75">
        <f>+SUM(F11:AJ11)</f>
        <v>0</v>
      </c>
      <c r="AL11" s="76" t="e">
        <f>IF($AK$3="４週",AK11/4,AK11/(DAY(EOMONTH($F$9,0))/7))</f>
        <v>#NUM!</v>
      </c>
      <c r="AM11" s="354"/>
      <c r="AN11" s="354"/>
    </row>
    <row r="12" spans="1:40" ht="18" customHeight="1" x14ac:dyDescent="0.55000000000000004">
      <c r="A12" s="79">
        <v>2</v>
      </c>
      <c r="B12" s="115"/>
      <c r="C12" s="90"/>
      <c r="D12" s="116"/>
      <c r="E12" s="117"/>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09"/>
      <c r="AI12" s="109"/>
      <c r="AJ12" s="109"/>
      <c r="AK12" s="75">
        <f t="shared" ref="AK12:AK31" si="0">+SUM(F12:AJ12)</f>
        <v>0</v>
      </c>
      <c r="AL12" s="76" t="e">
        <f t="shared" ref="AL12:AL30" si="1">IF($AK$3="４週",AK12/4,AK12/(DAY(EOMONTH($F$9,0))/7))</f>
        <v>#NUM!</v>
      </c>
      <c r="AM12" s="354"/>
      <c r="AN12" s="354"/>
    </row>
    <row r="13" spans="1:40" ht="18" customHeight="1" x14ac:dyDescent="0.55000000000000004">
      <c r="A13" s="79">
        <v>3</v>
      </c>
      <c r="B13" s="115"/>
      <c r="C13" s="90"/>
      <c r="D13" s="116"/>
      <c r="E13" s="117"/>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09"/>
      <c r="AI13" s="109"/>
      <c r="AJ13" s="109"/>
      <c r="AK13" s="75">
        <f t="shared" si="0"/>
        <v>0</v>
      </c>
      <c r="AL13" s="76" t="e">
        <f t="shared" si="1"/>
        <v>#NUM!</v>
      </c>
      <c r="AM13" s="354"/>
      <c r="AN13" s="354"/>
    </row>
    <row r="14" spans="1:40" ht="18" customHeight="1" x14ac:dyDescent="0.55000000000000004">
      <c r="A14" s="79">
        <v>4</v>
      </c>
      <c r="B14" s="115"/>
      <c r="C14" s="90"/>
      <c r="D14" s="116"/>
      <c r="E14" s="117"/>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09"/>
      <c r="AI14" s="109"/>
      <c r="AJ14" s="109"/>
      <c r="AK14" s="75">
        <f t="shared" si="0"/>
        <v>0</v>
      </c>
      <c r="AL14" s="76" t="e">
        <f t="shared" si="1"/>
        <v>#NUM!</v>
      </c>
      <c r="AM14" s="354"/>
      <c r="AN14" s="354"/>
    </row>
    <row r="15" spans="1:40" ht="18" customHeight="1" x14ac:dyDescent="0.55000000000000004">
      <c r="A15" s="79">
        <v>5</v>
      </c>
      <c r="B15" s="115"/>
      <c r="C15" s="90"/>
      <c r="D15" s="116"/>
      <c r="E15" s="117"/>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09"/>
      <c r="AI15" s="109"/>
      <c r="AJ15" s="109"/>
      <c r="AK15" s="75">
        <f t="shared" si="0"/>
        <v>0</v>
      </c>
      <c r="AL15" s="76" t="e">
        <f t="shared" si="1"/>
        <v>#NUM!</v>
      </c>
      <c r="AM15" s="354"/>
      <c r="AN15" s="354"/>
    </row>
    <row r="16" spans="1:40" ht="18" customHeight="1" x14ac:dyDescent="0.55000000000000004">
      <c r="A16" s="79">
        <v>6</v>
      </c>
      <c r="B16" s="115"/>
      <c r="C16" s="90"/>
      <c r="D16" s="116"/>
      <c r="E16" s="117"/>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09"/>
      <c r="AI16" s="109"/>
      <c r="AJ16" s="109"/>
      <c r="AK16" s="75">
        <f t="shared" si="0"/>
        <v>0</v>
      </c>
      <c r="AL16" s="76" t="e">
        <f t="shared" si="1"/>
        <v>#NUM!</v>
      </c>
      <c r="AM16" s="354"/>
      <c r="AN16" s="354"/>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54"/>
      <c r="AN17" s="354"/>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54"/>
      <c r="AN18" s="354"/>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54"/>
      <c r="AN19" s="354"/>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45"/>
      <c r="B37" s="345"/>
      <c r="C37" s="345"/>
      <c r="D37" s="108">
        <v>4</v>
      </c>
      <c r="E37" s="108">
        <v>5</v>
      </c>
      <c r="F37" s="353">
        <v>6</v>
      </c>
      <c r="G37" s="353"/>
      <c r="H37" s="353"/>
      <c r="I37" s="353">
        <v>7</v>
      </c>
      <c r="J37" s="353"/>
      <c r="K37" s="353"/>
      <c r="L37" s="353">
        <v>8</v>
      </c>
      <c r="M37" s="353"/>
      <c r="N37" s="353"/>
      <c r="O37" s="353">
        <v>9</v>
      </c>
      <c r="P37" s="353"/>
      <c r="Q37" s="353"/>
      <c r="R37" s="353">
        <v>10</v>
      </c>
      <c r="S37" s="353"/>
      <c r="T37" s="353"/>
      <c r="U37" s="353">
        <v>11</v>
      </c>
      <c r="V37" s="353"/>
      <c r="W37" s="353"/>
      <c r="X37" s="353">
        <v>12</v>
      </c>
      <c r="Y37" s="353"/>
      <c r="Z37" s="353"/>
      <c r="AA37" s="353">
        <v>1</v>
      </c>
      <c r="AB37" s="353"/>
      <c r="AC37" s="353"/>
      <c r="AD37" s="353">
        <v>2</v>
      </c>
      <c r="AE37" s="353"/>
      <c r="AF37" s="353"/>
      <c r="AG37" s="353">
        <v>3</v>
      </c>
      <c r="AH37" s="353"/>
      <c r="AI37" s="353"/>
      <c r="AJ37" s="345" t="s">
        <v>154</v>
      </c>
      <c r="AK37" s="345"/>
      <c r="AL37" s="121" t="s">
        <v>212</v>
      </c>
      <c r="AM37"/>
      <c r="AN37"/>
      <c r="AO37"/>
      <c r="AP37"/>
      <c r="AQ37"/>
    </row>
    <row r="38" spans="1:43" s="72" customFormat="1" ht="18" customHeight="1" x14ac:dyDescent="0.55000000000000004">
      <c r="A38" s="352" t="s">
        <v>216</v>
      </c>
      <c r="B38" s="352"/>
      <c r="C38" s="352"/>
      <c r="D38" s="109"/>
      <c r="E38" s="109"/>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9">
        <f>SUM(D38:AI38)</f>
        <v>0</v>
      </c>
      <c r="AK38" s="349"/>
      <c r="AL38" s="350" t="e">
        <f>ROUNDUP(AJ38/AJ39,1)</f>
        <v>#DIV/0!</v>
      </c>
      <c r="AM38"/>
      <c r="AN38"/>
      <c r="AO38"/>
      <c r="AP38"/>
      <c r="AQ38"/>
    </row>
    <row r="39" spans="1:43" s="72" customFormat="1" ht="18" customHeight="1" x14ac:dyDescent="0.55000000000000004">
      <c r="A39" s="352" t="s">
        <v>209</v>
      </c>
      <c r="B39" s="352"/>
      <c r="C39" s="352"/>
      <c r="D39" s="109"/>
      <c r="E39" s="109"/>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9">
        <f>+SUM(D39:AI39)</f>
        <v>0</v>
      </c>
      <c r="AK39" s="349"/>
      <c r="AL39" s="351"/>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345" t="s">
        <v>202</v>
      </c>
      <c r="B42" s="345"/>
      <c r="C42" s="345" t="s">
        <v>115</v>
      </c>
      <c r="D42" s="345"/>
      <c r="E42" s="345" t="s">
        <v>117</v>
      </c>
      <c r="F42" s="345"/>
      <c r="G42" s="345"/>
      <c r="H42" s="345"/>
      <c r="I42" s="345" t="s">
        <v>118</v>
      </c>
      <c r="J42" s="345"/>
      <c r="K42" s="345"/>
      <c r="L42" s="345"/>
      <c r="M42" s="345"/>
      <c r="N42" s="345"/>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46" t="s">
        <v>213</v>
      </c>
      <c r="B43" s="346"/>
      <c r="C43" s="347" t="e">
        <f>ROUNDDOWN(IF(AL38&lt;=60,1,1+ROUNDUP((AL38-60)/40,0)),1)</f>
        <v>#DIV/0!</v>
      </c>
      <c r="D43" s="347"/>
      <c r="E43" s="347" t="e">
        <f>ROUNDDOWN(AL38/2,1)</f>
        <v>#DIV/0!</v>
      </c>
      <c r="F43" s="347"/>
      <c r="G43" s="347"/>
      <c r="H43" s="347"/>
      <c r="I43" s="347" t="e">
        <f>ROUNDDOWN(AL38/4,1)</f>
        <v>#DIV/0!</v>
      </c>
      <c r="J43" s="347"/>
      <c r="K43" s="347"/>
      <c r="L43" s="347"/>
      <c r="M43" s="347"/>
      <c r="N43" s="347"/>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ht="21" customHeight="1" x14ac:dyDescent="0.550000000000000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5" customHeight="1" x14ac:dyDescent="0.55000000000000004">
      <c r="A45" s="62"/>
      <c r="B45" s="82"/>
      <c r="C45" s="336" t="str">
        <f>IF(VLOOKUP($AK$1,選択肢!$A$1:$J$31,C50,FALSE)=0,"-",VLOOKUP($AK$1,選択肢!$A$1:$J$31,C50,FALSE))</f>
        <v>管理者</v>
      </c>
      <c r="D45" s="337"/>
      <c r="E45" s="343" t="str">
        <f>IF(VLOOKUP($AK$1,選択肢!$A$1:$J$31,E50,FALSE)=0,"-",VLOOKUP($AK$1,選択肢!$A$1:$J$31,E50,FALSE))</f>
        <v>サービス管理責任者</v>
      </c>
      <c r="F45" s="343"/>
      <c r="G45" s="343"/>
      <c r="H45" s="343"/>
      <c r="I45" s="336" t="str">
        <f>IF(VLOOKUP($AK$1,選択肢!$A$1:$J$31,I50,FALSE)=0,"-",VLOOKUP($AK$1,選択肢!$A$1:$J$31,I50,FALSE))</f>
        <v>医師</v>
      </c>
      <c r="J45" s="337"/>
      <c r="K45" s="337"/>
      <c r="L45" s="337"/>
      <c r="M45" s="337"/>
      <c r="N45" s="338"/>
      <c r="O45" s="336" t="str">
        <f>IF(VLOOKUP($AK$1,選択肢!$A$1:$J$31,O50,FALSE)=0,"-",VLOOKUP($AK$1,選択肢!$A$1:$J$31,O50,FALSE))</f>
        <v>看護職員</v>
      </c>
      <c r="P45" s="337"/>
      <c r="Q45" s="337"/>
      <c r="R45" s="337"/>
      <c r="S45" s="337"/>
      <c r="T45" s="338"/>
      <c r="U45" s="336" t="str">
        <f>IF(VLOOKUP($AK$1,選択肢!$A$1:$J$31,U50,FALSE)=0,"-",VLOOKUP($AK$1,選択肢!$A$1:$J$31,U50,FALSE))</f>
        <v>生活支援員</v>
      </c>
      <c r="V45" s="337"/>
      <c r="W45" s="337"/>
      <c r="X45" s="337"/>
      <c r="Y45" s="337"/>
      <c r="Z45" s="338"/>
      <c r="AA45" s="336" t="str">
        <f>IF(VLOOKUP($AK$1,選択肢!$A$1:$J$31,AA50,FALSE)=0,"-",VLOOKUP($AK$1,選択肢!$A$1:$J$31,AA50,FALSE))</f>
        <v>-</v>
      </c>
      <c r="AB45" s="337"/>
      <c r="AC45" s="337"/>
      <c r="AD45" s="337"/>
      <c r="AE45" s="337"/>
      <c r="AF45" s="338"/>
      <c r="AG45" s="343" t="str">
        <f>IF(VLOOKUP($AK$1,選択肢!$A$1:$J$31,AG50,FALSE)=0,"-",VLOOKUP($AK$1,選択肢!$A$1:$J$31,AG50,FALSE))</f>
        <v>-</v>
      </c>
      <c r="AH45" s="343"/>
      <c r="AI45" s="343"/>
      <c r="AJ45" s="343"/>
      <c r="AK45" s="343"/>
      <c r="AL45" s="343" t="str">
        <f>IF(VLOOKUP($AK$1,選択肢!$A$1:$J$31,AL50,FALSE)=0,"-",VLOOKUP($AK$1,選択肢!$A$1:$J$31,AL50,FALSE))</f>
        <v>-</v>
      </c>
      <c r="AM45" s="343"/>
      <c r="AN45" s="62"/>
    </row>
    <row r="46" spans="1:43" ht="18" customHeight="1" x14ac:dyDescent="0.55000000000000004">
      <c r="A46" s="62"/>
      <c r="B46" s="82"/>
      <c r="C46" s="114" t="s">
        <v>56</v>
      </c>
      <c r="D46" s="114" t="s">
        <v>57</v>
      </c>
      <c r="E46" s="113" t="s">
        <v>56</v>
      </c>
      <c r="F46" s="344" t="s">
        <v>57</v>
      </c>
      <c r="G46" s="344"/>
      <c r="H46" s="344"/>
      <c r="I46" s="340" t="s">
        <v>56</v>
      </c>
      <c r="J46" s="341"/>
      <c r="K46" s="342"/>
      <c r="L46" s="340" t="s">
        <v>57</v>
      </c>
      <c r="M46" s="341"/>
      <c r="N46" s="342"/>
      <c r="O46" s="340" t="s">
        <v>56</v>
      </c>
      <c r="P46" s="341"/>
      <c r="Q46" s="342"/>
      <c r="R46" s="340" t="s">
        <v>57</v>
      </c>
      <c r="S46" s="341"/>
      <c r="T46" s="342"/>
      <c r="U46" s="340" t="s">
        <v>56</v>
      </c>
      <c r="V46" s="341"/>
      <c r="W46" s="342"/>
      <c r="X46" s="340" t="s">
        <v>57</v>
      </c>
      <c r="Y46" s="341"/>
      <c r="Z46" s="342"/>
      <c r="AA46" s="340" t="s">
        <v>56</v>
      </c>
      <c r="AB46" s="341"/>
      <c r="AC46" s="342"/>
      <c r="AD46" s="340" t="s">
        <v>57</v>
      </c>
      <c r="AE46" s="341"/>
      <c r="AF46" s="342"/>
      <c r="AG46" s="340" t="s">
        <v>56</v>
      </c>
      <c r="AH46" s="341"/>
      <c r="AI46" s="342"/>
      <c r="AJ46" s="340" t="s">
        <v>57</v>
      </c>
      <c r="AK46" s="342"/>
      <c r="AL46" s="113" t="s">
        <v>19</v>
      </c>
      <c r="AM46" s="113" t="s">
        <v>18</v>
      </c>
      <c r="AN46" s="62"/>
    </row>
    <row r="47" spans="1:43" ht="18" customHeight="1" x14ac:dyDescent="0.55000000000000004">
      <c r="A47" s="62"/>
      <c r="B47" s="81" t="s">
        <v>108</v>
      </c>
      <c r="C47" s="113">
        <f>COUNTIFS($B$11:$B$30,C$45,$C$11:$C$30,"A",$E$11:$E$30,"*")</f>
        <v>0</v>
      </c>
      <c r="D47" s="113">
        <f>COUNTIFS($B$11:$B$30,C$45,$C$11:$C$30,"B",$E$11:$E$30,"*")</f>
        <v>0</v>
      </c>
      <c r="E47" s="113">
        <f>COUNTIFS($B$11:$B$30,E$45,$C$11:$C$30,"A",$E$11:$E$30,"*")</f>
        <v>0</v>
      </c>
      <c r="F47" s="340">
        <f>COUNTIFS($B$11:$B$30,E$45,$C$11:$C$30,"B",$E$11:$E$30,"*")</f>
        <v>0</v>
      </c>
      <c r="G47" s="341"/>
      <c r="H47" s="342"/>
      <c r="I47" s="340">
        <f>COUNTIFS($B$11:$B$30,I$45,$C$11:$C$30,"A",$E$11:$E$30,"*")</f>
        <v>0</v>
      </c>
      <c r="J47" s="341"/>
      <c r="K47" s="342"/>
      <c r="L47" s="340">
        <f>COUNTIFS($B$11:$B$30,I$45,$C$11:$C$30,"B",$E$11:$E$30,"*")</f>
        <v>0</v>
      </c>
      <c r="M47" s="341"/>
      <c r="N47" s="342"/>
      <c r="O47" s="340">
        <f>COUNTIFS($B$11:$B$30,O$45,$C$11:$C$30,"A",$E$11:$E$30,"*")</f>
        <v>0</v>
      </c>
      <c r="P47" s="341"/>
      <c r="Q47" s="342"/>
      <c r="R47" s="340">
        <f>COUNTIFS($B$11:$B$30,O$45,$C$11:$C$30,"B",$E$11:$E$30,"*")</f>
        <v>0</v>
      </c>
      <c r="S47" s="341"/>
      <c r="T47" s="342"/>
      <c r="U47" s="340">
        <f>COUNTIFS($B$11:$B$30,U$45,$C$11:$C$30,"A",$E$11:$E$30,"*")</f>
        <v>0</v>
      </c>
      <c r="V47" s="341"/>
      <c r="W47" s="342"/>
      <c r="X47" s="340">
        <f>COUNTIFS($B$11:$B$30,U$45,$C$11:$C$30,"B",$E$11:$E$30,"*")</f>
        <v>0</v>
      </c>
      <c r="Y47" s="341"/>
      <c r="Z47" s="342"/>
      <c r="AA47" s="340">
        <f>COUNTIFS($B$11:$B$30,AA$45,$C$11:$C$30,"A",$E$11:$E$30,"*")</f>
        <v>0</v>
      </c>
      <c r="AB47" s="341"/>
      <c r="AC47" s="342"/>
      <c r="AD47" s="340">
        <f>COUNTIFS($B$11:$B$30,AA$45,$C$11:$C$30,"B",$E$11:$E$30,"*")</f>
        <v>0</v>
      </c>
      <c r="AE47" s="341"/>
      <c r="AF47" s="342"/>
      <c r="AG47" s="340">
        <f>COUNTIFS($B$11:$B$30,AG$45,$C$11:$C$30,"A",$E$11:$E$30,"*")</f>
        <v>0</v>
      </c>
      <c r="AH47" s="341"/>
      <c r="AI47" s="342"/>
      <c r="AJ47" s="340">
        <f>COUNTIFS($B$11:$B$30,AG$45,$C$11:$C$30,"B",$E$11:$E$30,"*")</f>
        <v>0</v>
      </c>
      <c r="AK47" s="342"/>
      <c r="AL47" s="113">
        <f>COUNTIFS($B$11:$B$30,AL$45,$C$11:$C$30,"A",$E$11:$E$30,"*")</f>
        <v>0</v>
      </c>
      <c r="AM47" s="113">
        <f>COUNTIFS($B$11:$B$30,AL$45,$C$11:$C$30,"B",$E$11:$E$30,"*")</f>
        <v>0</v>
      </c>
      <c r="AN47" s="62"/>
    </row>
    <row r="48" spans="1:43" ht="18" customHeight="1" x14ac:dyDescent="0.55000000000000004">
      <c r="A48" s="62"/>
      <c r="B48" s="89" t="s">
        <v>109</v>
      </c>
      <c r="C48" s="113">
        <f>COUNTIFS($B$11:$B$30,C$45,$C$11:$C$30,"C",$E$11:$E$30,"*")</f>
        <v>0</v>
      </c>
      <c r="D48" s="113">
        <f>COUNTIFS($B$11:$B$30,C$45,$C$11:$C$30,"D",$E$11:$E$30,"*")</f>
        <v>0</v>
      </c>
      <c r="E48" s="113">
        <f>COUNTIFS($B$11:$B$30,E$45,$C$11:$C$30,"C",$E$11:$E$30,"*")</f>
        <v>0</v>
      </c>
      <c r="F48" s="340">
        <f>COUNTIFS($B$11:$B$30,E$45,$C$11:$C$30,"D",$E$11:$E$30,"*")</f>
        <v>0</v>
      </c>
      <c r="G48" s="341"/>
      <c r="H48" s="342"/>
      <c r="I48" s="340">
        <f>COUNTIFS($B$11:$B$30,I$45,$C$11:$C$30,"C",$E$11:$E$30,"*")</f>
        <v>0</v>
      </c>
      <c r="J48" s="341"/>
      <c r="K48" s="342"/>
      <c r="L48" s="340">
        <f>COUNTIFS($B$11:$B$30,I$45,$C$11:$C$30,"D",$E$11:$E$30,"*")</f>
        <v>0</v>
      </c>
      <c r="M48" s="341"/>
      <c r="N48" s="342"/>
      <c r="O48" s="340">
        <f>COUNTIFS($B$11:$B$30,O$45,$C$11:$C$30,"C",$E$11:$E$30,"*")</f>
        <v>0</v>
      </c>
      <c r="P48" s="341"/>
      <c r="Q48" s="342"/>
      <c r="R48" s="340">
        <f>COUNTIFS($B$11:$B$30,O$45,$C$11:$C$30,"D",$E$11:$E$30,"*")</f>
        <v>0</v>
      </c>
      <c r="S48" s="341"/>
      <c r="T48" s="342"/>
      <c r="U48" s="340">
        <f>COUNTIFS($B$11:$B$30,U$45,$C$11:$C$30,"C",$E$11:$E$30,"*")</f>
        <v>0</v>
      </c>
      <c r="V48" s="341"/>
      <c r="W48" s="342"/>
      <c r="X48" s="340">
        <f>COUNTIFS($B$11:$B$30,U$45,$C$11:$C$30,"D",$E$11:$E$30,"*")</f>
        <v>0</v>
      </c>
      <c r="Y48" s="341"/>
      <c r="Z48" s="342"/>
      <c r="AA48" s="340">
        <f>COUNTIFS($B$11:$B$30,AA$45,$C$11:$C$30,"C",$E$11:$E$30,"*")</f>
        <v>0</v>
      </c>
      <c r="AB48" s="341"/>
      <c r="AC48" s="342"/>
      <c r="AD48" s="340">
        <f>COUNTIFS($B$11:$B$30,AA$45,$C$11:$C$30,"D",$E$11:$E$30,"*")</f>
        <v>0</v>
      </c>
      <c r="AE48" s="341"/>
      <c r="AF48" s="342"/>
      <c r="AG48" s="340">
        <f>COUNTIFS($B$11:$B$30,AG$45,$C$11:$C$30,"C",$E$11:$E$30,"*")</f>
        <v>0</v>
      </c>
      <c r="AH48" s="341"/>
      <c r="AI48" s="342"/>
      <c r="AJ48" s="340">
        <f>COUNTIFS($B$11:$B$30,AG$45,$C$11:$C$30,"D",$E$11:$E$30,"*")</f>
        <v>0</v>
      </c>
      <c r="AK48" s="342"/>
      <c r="AL48" s="113">
        <f>COUNTIFS($B$11:$B$30,AL$45,$C$11:$C$30,"C",$E$11:$E$30,"*")</f>
        <v>0</v>
      </c>
      <c r="AM48" s="113">
        <f>COUNTIFS($B$11:$B$30,AL$45,$C$11:$C$30,"D",$E$11:$E$30,"*")</f>
        <v>0</v>
      </c>
      <c r="AN48" s="62"/>
    </row>
    <row r="49" spans="1:40" ht="25" customHeight="1" x14ac:dyDescent="0.55000000000000004">
      <c r="A49" s="62"/>
      <c r="B49" s="89" t="s">
        <v>201</v>
      </c>
      <c r="C49" s="336" t="str">
        <f>IF($AK$3="４週",SUMIFS($AK$11:$AK$30,$B$11:$B$30,C45)/4/$AH$5,IF($AK$3="歴月",SUMIFS($AK$11:$AK$30,$B$11:$B$30,C45)/$AL$5,"記載する期間を選択してください"))</f>
        <v>記載する期間を選択してください</v>
      </c>
      <c r="D49" s="338"/>
      <c r="E49" s="336" t="str">
        <f>IF($AK$3="４週",SUMIFS($AK$11:$AK$30,$B$11:$B$30,E45)/4/$AH$5,IF($AK$3="歴月",SUMIFS($AK$11:$AK$30,$B$11:$B$30,E45)/$AL$5,"記載する期間を選択してください"))</f>
        <v>記載する期間を選択してください</v>
      </c>
      <c r="F49" s="337"/>
      <c r="G49" s="337"/>
      <c r="H49" s="338"/>
      <c r="I49" s="336" t="str">
        <f>IF($AK$3="４週",SUMIFS($AK$11:$AK$30,$B$11:$B$30,I45)/4/$AH$5,IF($AK$3="歴月",SUMIFS($AK$11:$AK$30,$B$11:$B$30,I45)/$AL$5,"記載する期間を選択してください"))</f>
        <v>記載する期間を選択してください</v>
      </c>
      <c r="J49" s="337"/>
      <c r="K49" s="337"/>
      <c r="L49" s="337"/>
      <c r="M49" s="337"/>
      <c r="N49" s="338"/>
      <c r="O49" s="336" t="str">
        <f>IF($AK$3="４週",SUMIFS($AK$11:$AK$30,$B$11:$B$30,O45)/4/$AH$5,IF($AK$3="歴月",SUMIFS($AK$11:$AK$30,$B$11:$B$30,O45)/$AL$5,"記載する期間を選択してください"))</f>
        <v>記載する期間を選択してください</v>
      </c>
      <c r="P49" s="337"/>
      <c r="Q49" s="337"/>
      <c r="R49" s="337"/>
      <c r="S49" s="337"/>
      <c r="T49" s="338"/>
      <c r="U49" s="336" t="str">
        <f>IF($AK$3="４週",SUMIFS($AK$11:$AK$30,$B$11:$B$30,U45)/4/$AH$5,IF($AK$3="歴月",SUMIFS($AK$11:$AK$30,$B$11:$B$30,U45)/$AL$5,"記載する期間を選択してください"))</f>
        <v>記載する期間を選択してください</v>
      </c>
      <c r="V49" s="337"/>
      <c r="W49" s="337"/>
      <c r="X49" s="337"/>
      <c r="Y49" s="337"/>
      <c r="Z49" s="338"/>
      <c r="AA49" s="336" t="str">
        <f>IF($AK$3="４週",SUMIFS($AK$11:$AK$30,$B$11:$B$30,AA45)/4/$AH$5,IF($AK$3="歴月",SUMIFS($AK$11:$AK$30,$B$11:$B$30,AA45)/$AL$5,"記載する期間を選択してください"))</f>
        <v>記載する期間を選択してください</v>
      </c>
      <c r="AB49" s="337"/>
      <c r="AC49" s="337"/>
      <c r="AD49" s="337"/>
      <c r="AE49" s="337"/>
      <c r="AF49" s="338"/>
      <c r="AG49" s="336" t="str">
        <f>IF($AK$3="４週",SUMIFS($AK$11:$AK$30,$B$11:$B$30,AG45)/4/$AH$5,IF($AK$3="歴月",SUMIFS($AK$11:$AK$30,$B$11:$B$30,AG45)/$AL$5,"記載する期間を選択してください"))</f>
        <v>記載する期間を選択してください</v>
      </c>
      <c r="AH49" s="337"/>
      <c r="AI49" s="337"/>
      <c r="AJ49" s="337"/>
      <c r="AK49" s="338"/>
      <c r="AL49" s="336" t="str">
        <f>IF($AK$3="４週",SUMIFS($AK$11:$AK$30,$B$11:$B$30,AL45)/4/$AH$5,IF($AK$3="歴月",SUMIFS($AK$11:$AK$30,$B$11:$B$30,AL45)/$AL$5,"記載する期間を選択してください"))</f>
        <v>記載する期間を選択してください</v>
      </c>
      <c r="AM49" s="338"/>
      <c r="AN49" s="62"/>
    </row>
    <row r="50" spans="1:40" ht="5.15" customHeight="1" x14ac:dyDescent="0.550000000000000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550000000000000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550000000000000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550000000000000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55000000000000004">
      <c r="A56" s="60" t="s">
        <v>170</v>
      </c>
      <c r="B56" s="103"/>
      <c r="C56" s="60"/>
      <c r="D56" s="60"/>
      <c r="E56" s="60"/>
      <c r="F56" s="60"/>
      <c r="G56" s="60"/>
    </row>
    <row r="57" spans="1:40" ht="15" customHeight="1" x14ac:dyDescent="0.55000000000000004">
      <c r="A57" s="60" t="s">
        <v>171</v>
      </c>
      <c r="B57" s="103"/>
      <c r="C57" s="60"/>
      <c r="D57" s="60"/>
      <c r="E57" s="60"/>
      <c r="F57" s="60"/>
      <c r="G57" s="60"/>
    </row>
    <row r="58" spans="1:40" ht="15" customHeight="1" x14ac:dyDescent="0.55000000000000004">
      <c r="A58" s="60"/>
      <c r="B58" s="81" t="s">
        <v>172</v>
      </c>
      <c r="C58" s="339" t="s">
        <v>173</v>
      </c>
      <c r="D58" s="339"/>
      <c r="E58" s="339"/>
      <c r="F58" s="60"/>
      <c r="G58" s="60"/>
    </row>
    <row r="59" spans="1:40" ht="15" customHeight="1" x14ac:dyDescent="0.55000000000000004">
      <c r="A59" s="60"/>
      <c r="B59" s="107" t="s">
        <v>190</v>
      </c>
      <c r="C59" s="335" t="s">
        <v>174</v>
      </c>
      <c r="D59" s="335"/>
      <c r="E59" s="335"/>
      <c r="F59" s="60"/>
      <c r="G59" s="60"/>
    </row>
    <row r="60" spans="1:40" ht="15" customHeight="1" x14ac:dyDescent="0.55000000000000004">
      <c r="A60" s="60"/>
      <c r="B60" s="107" t="s">
        <v>191</v>
      </c>
      <c r="C60" s="335" t="s">
        <v>175</v>
      </c>
      <c r="D60" s="335"/>
      <c r="E60" s="335"/>
      <c r="F60" s="60"/>
      <c r="G60" s="60"/>
    </row>
    <row r="61" spans="1:40" ht="15" customHeight="1" x14ac:dyDescent="0.55000000000000004">
      <c r="A61" s="60"/>
      <c r="B61" s="107" t="s">
        <v>192</v>
      </c>
      <c r="C61" s="335" t="s">
        <v>176</v>
      </c>
      <c r="D61" s="335"/>
      <c r="E61" s="335"/>
      <c r="F61" s="60"/>
      <c r="G61" s="60"/>
    </row>
    <row r="62" spans="1:40" ht="15" customHeight="1" x14ac:dyDescent="0.55000000000000004">
      <c r="A62" s="60"/>
      <c r="B62" s="107" t="s">
        <v>193</v>
      </c>
      <c r="C62" s="335" t="s">
        <v>177</v>
      </c>
      <c r="D62" s="335"/>
      <c r="E62" s="335"/>
      <c r="F62" s="60"/>
      <c r="G62" s="60"/>
    </row>
    <row r="63" spans="1:40" ht="15" customHeight="1" x14ac:dyDescent="0.55000000000000004">
      <c r="A63" s="60"/>
      <c r="B63" s="94" t="s">
        <v>178</v>
      </c>
      <c r="C63" s="60"/>
      <c r="D63" s="60"/>
      <c r="E63" s="60"/>
      <c r="F63" s="60"/>
      <c r="G63" s="60"/>
    </row>
    <row r="64" spans="1:40" ht="15" customHeight="1" x14ac:dyDescent="0.55000000000000004">
      <c r="A64" s="60"/>
      <c r="B64" s="94" t="s">
        <v>195</v>
      </c>
      <c r="C64" s="60"/>
      <c r="D64" s="60"/>
      <c r="E64" s="60"/>
      <c r="F64" s="60"/>
      <c r="G64" s="60"/>
    </row>
    <row r="65" spans="1:7" ht="15" customHeight="1" x14ac:dyDescent="0.55000000000000004">
      <c r="A65" s="60"/>
      <c r="B65" s="94" t="s">
        <v>179</v>
      </c>
      <c r="C65" s="60"/>
      <c r="D65" s="60"/>
      <c r="E65" s="60"/>
      <c r="F65" s="60"/>
      <c r="G65" s="60"/>
    </row>
    <row r="66" spans="1:7" ht="15" customHeight="1" x14ac:dyDescent="0.55000000000000004">
      <c r="A66" s="60" t="s">
        <v>180</v>
      </c>
      <c r="B66" s="103"/>
      <c r="C66" s="60"/>
      <c r="D66" s="60"/>
      <c r="E66" s="60"/>
      <c r="F66" s="60"/>
      <c r="G66" s="60"/>
    </row>
    <row r="67" spans="1:7" ht="15" customHeight="1" x14ac:dyDescent="0.55000000000000004">
      <c r="A67" s="60" t="s">
        <v>181</v>
      </c>
      <c r="B67" s="103"/>
      <c r="C67" s="60"/>
      <c r="D67" s="60"/>
      <c r="E67" s="60"/>
      <c r="F67" s="60"/>
      <c r="G67" s="60"/>
    </row>
    <row r="68" spans="1:7" ht="15" customHeight="1" x14ac:dyDescent="0.55000000000000004">
      <c r="A68" s="60" t="s">
        <v>196</v>
      </c>
      <c r="B68" s="103"/>
      <c r="C68" s="60"/>
      <c r="D68" s="60"/>
      <c r="E68" s="60"/>
      <c r="F68" s="60"/>
      <c r="G68" s="60"/>
    </row>
    <row r="69" spans="1:7" ht="15" customHeight="1" x14ac:dyDescent="0.55000000000000004">
      <c r="A69" s="60" t="s">
        <v>182</v>
      </c>
      <c r="B69" s="103"/>
      <c r="C69" s="60"/>
      <c r="D69" s="60"/>
      <c r="E69" s="60"/>
      <c r="F69" s="60"/>
      <c r="G69" s="60"/>
    </row>
    <row r="70" spans="1:7" ht="15" customHeight="1" x14ac:dyDescent="0.55000000000000004">
      <c r="A70" s="60" t="s">
        <v>295</v>
      </c>
      <c r="B70" s="103"/>
      <c r="C70" s="60"/>
      <c r="D70" s="60"/>
      <c r="E70" s="60"/>
      <c r="F70" s="60"/>
      <c r="G70" s="60"/>
    </row>
    <row r="71" spans="1:7" ht="15" customHeight="1" x14ac:dyDescent="0.55000000000000004">
      <c r="A71" s="60" t="s">
        <v>183</v>
      </c>
      <c r="B71" s="103"/>
      <c r="C71" s="60"/>
      <c r="D71" s="60"/>
      <c r="E71" s="60"/>
      <c r="F71" s="60"/>
      <c r="G71" s="60"/>
    </row>
    <row r="72" spans="1:7" ht="15" customHeight="1" x14ac:dyDescent="0.55000000000000004">
      <c r="A72" s="60" t="s">
        <v>184</v>
      </c>
      <c r="B72" s="103"/>
      <c r="C72" s="60"/>
      <c r="D72" s="60"/>
      <c r="E72" s="60"/>
      <c r="F72" s="60"/>
      <c r="G72" s="60"/>
    </row>
    <row r="73" spans="1:7" ht="15" customHeight="1" x14ac:dyDescent="0.55000000000000004">
      <c r="A73" s="60" t="s">
        <v>185</v>
      </c>
      <c r="B73" s="103"/>
      <c r="C73" s="60"/>
      <c r="D73" s="60"/>
      <c r="E73" s="60"/>
      <c r="F73" s="60"/>
      <c r="G73" s="60"/>
    </row>
    <row r="74" spans="1:7" ht="15" customHeight="1" x14ac:dyDescent="0.55000000000000004">
      <c r="A74" s="60" t="s">
        <v>186</v>
      </c>
      <c r="B74" s="103"/>
      <c r="C74" s="60"/>
      <c r="D74" s="60"/>
      <c r="E74" s="60"/>
      <c r="F74" s="60"/>
      <c r="G74" s="60"/>
    </row>
    <row r="75" spans="1:7" ht="15" customHeight="1" x14ac:dyDescent="0.55000000000000004">
      <c r="A75" s="60" t="s">
        <v>187</v>
      </c>
      <c r="B75" s="103"/>
      <c r="C75" s="60"/>
      <c r="D75" s="60"/>
      <c r="E75" s="60"/>
      <c r="F75" s="60"/>
      <c r="G75" s="60"/>
    </row>
    <row r="76" spans="1:7" ht="15" customHeight="1" x14ac:dyDescent="0.55000000000000004">
      <c r="A76" s="60" t="s">
        <v>188</v>
      </c>
      <c r="B76" s="103"/>
      <c r="C76" s="60"/>
      <c r="D76" s="60"/>
      <c r="E76" s="60"/>
      <c r="F76" s="60"/>
      <c r="G76" s="60"/>
    </row>
    <row r="77" spans="1:7" ht="15" customHeight="1" x14ac:dyDescent="0.55000000000000004">
      <c r="A77" s="60" t="s">
        <v>189</v>
      </c>
      <c r="B77" s="103"/>
      <c r="C77" s="60"/>
      <c r="D77" s="60"/>
      <c r="E77" s="60"/>
      <c r="F77" s="60"/>
      <c r="G77" s="60"/>
    </row>
    <row r="78" spans="1:7" ht="15" customHeight="1" x14ac:dyDescent="0.55000000000000004">
      <c r="A78" s="60" t="s">
        <v>194</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zoomScaleNormal="100" zoomScaleSheetLayoutView="100" workbookViewId="0">
      <selection activeCell="AL47" sqref="AL47"/>
    </sheetView>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95</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54"/>
      <c r="AN11" s="354"/>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 t="shared" ref="AL12:AL30" si="1">IF($AK$3="４週",AK12/4,AK12/(DAY(EOMONTH($F$9,0))/7))</f>
        <v>#NUM!</v>
      </c>
      <c r="AM12" s="354"/>
      <c r="AN12" s="354"/>
    </row>
    <row r="13" spans="1:40" ht="16.5"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 t="shared" si="1"/>
        <v>#NUM!</v>
      </c>
      <c r="AM13" s="354"/>
      <c r="AN13" s="354"/>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 t="shared" si="1"/>
        <v>#NUM!</v>
      </c>
      <c r="AM14" s="354"/>
      <c r="AN14" s="354"/>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54"/>
      <c r="AN15" s="354"/>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54"/>
      <c r="AN16" s="354"/>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54"/>
      <c r="AN17" s="354"/>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54"/>
      <c r="AN18" s="354"/>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54"/>
      <c r="AN19" s="354"/>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45"/>
      <c r="B37" s="345"/>
      <c r="C37" s="345"/>
      <c r="D37" s="108">
        <v>4</v>
      </c>
      <c r="E37" s="108">
        <v>5</v>
      </c>
      <c r="F37" s="353">
        <v>6</v>
      </c>
      <c r="G37" s="353"/>
      <c r="H37" s="353"/>
      <c r="I37" s="353">
        <v>7</v>
      </c>
      <c r="J37" s="353"/>
      <c r="K37" s="353"/>
      <c r="L37" s="353">
        <v>8</v>
      </c>
      <c r="M37" s="353"/>
      <c r="N37" s="353"/>
      <c r="O37" s="353">
        <v>9</v>
      </c>
      <c r="P37" s="353"/>
      <c r="Q37" s="353"/>
      <c r="R37" s="353">
        <v>10</v>
      </c>
      <c r="S37" s="353"/>
      <c r="T37" s="353"/>
      <c r="U37" s="353">
        <v>11</v>
      </c>
      <c r="V37" s="353"/>
      <c r="W37" s="353"/>
      <c r="X37" s="353">
        <v>12</v>
      </c>
      <c r="Y37" s="353"/>
      <c r="Z37" s="353"/>
      <c r="AA37" s="353">
        <v>1</v>
      </c>
      <c r="AB37" s="353"/>
      <c r="AC37" s="353"/>
      <c r="AD37" s="353">
        <v>2</v>
      </c>
      <c r="AE37" s="353"/>
      <c r="AF37" s="353"/>
      <c r="AG37" s="353">
        <v>3</v>
      </c>
      <c r="AH37" s="353"/>
      <c r="AI37" s="353"/>
      <c r="AJ37" s="345" t="s">
        <v>154</v>
      </c>
      <c r="AK37" s="345"/>
      <c r="AL37" s="121" t="s">
        <v>212</v>
      </c>
      <c r="AM37" s="121" t="s">
        <v>224</v>
      </c>
      <c r="AN37"/>
      <c r="AO37"/>
      <c r="AP37"/>
      <c r="AQ37"/>
    </row>
    <row r="38" spans="1:43" s="72" customFormat="1" ht="18" customHeight="1" x14ac:dyDescent="0.55000000000000004">
      <c r="A38" s="352" t="s">
        <v>218</v>
      </c>
      <c r="B38" s="352"/>
      <c r="C38" s="352"/>
      <c r="D38" s="122">
        <f>SUM(D39:D43)</f>
        <v>0</v>
      </c>
      <c r="E38" s="122">
        <f>SUM(E39:E43)</f>
        <v>0</v>
      </c>
      <c r="F38" s="347">
        <f>SUM(F39:H43)</f>
        <v>0</v>
      </c>
      <c r="G38" s="347"/>
      <c r="H38" s="347"/>
      <c r="I38" s="347">
        <f>SUM(I39:K43)</f>
        <v>0</v>
      </c>
      <c r="J38" s="347"/>
      <c r="K38" s="347"/>
      <c r="L38" s="347">
        <f>SUM(L39:N43)</f>
        <v>0</v>
      </c>
      <c r="M38" s="347"/>
      <c r="N38" s="347"/>
      <c r="O38" s="347">
        <f>SUM(O39:Q43)</f>
        <v>0</v>
      </c>
      <c r="P38" s="347"/>
      <c r="Q38" s="347"/>
      <c r="R38" s="347">
        <f>SUM(R39:T43)</f>
        <v>0</v>
      </c>
      <c r="S38" s="347"/>
      <c r="T38" s="347"/>
      <c r="U38" s="347">
        <f>SUM(U39:W43)</f>
        <v>0</v>
      </c>
      <c r="V38" s="347"/>
      <c r="W38" s="347"/>
      <c r="X38" s="347">
        <f>SUM(X39:Z43)</f>
        <v>0</v>
      </c>
      <c r="Y38" s="347"/>
      <c r="Z38" s="347"/>
      <c r="AA38" s="347">
        <f>SUM(AA39:AC43)</f>
        <v>0</v>
      </c>
      <c r="AB38" s="347"/>
      <c r="AC38" s="347"/>
      <c r="AD38" s="347">
        <f>SUM(AD39:AF43)</f>
        <v>0</v>
      </c>
      <c r="AE38" s="347"/>
      <c r="AF38" s="347"/>
      <c r="AG38" s="347">
        <f>SUM(AG39:AI43)</f>
        <v>0</v>
      </c>
      <c r="AH38" s="347"/>
      <c r="AI38" s="347"/>
      <c r="AJ38" s="349">
        <f t="shared" ref="AJ38:AJ43" si="3">SUM(D38:AI38)</f>
        <v>0</v>
      </c>
      <c r="AK38" s="349"/>
      <c r="AL38" s="350" t="e">
        <f>ROUNDUP(((AJ38-AJ44-AJ45)+AJ44*0.5+AJ45*0.75)/AJ46,1)</f>
        <v>#DIV/0!</v>
      </c>
      <c r="AM38" s="350" t="e">
        <f>ROUND((2*AJ39+3*AJ40+4*AJ41+5*AJ42+6*AJ43)/AJ38,1)</f>
        <v>#DIV/0!</v>
      </c>
      <c r="AN38"/>
      <c r="AO38"/>
      <c r="AP38"/>
      <c r="AQ38"/>
    </row>
    <row r="39" spans="1:43" s="72" customFormat="1" ht="18" customHeight="1" x14ac:dyDescent="0.55000000000000004">
      <c r="A39" s="384" t="s">
        <v>219</v>
      </c>
      <c r="B39" s="385"/>
      <c r="C39" s="386"/>
      <c r="D39" s="109"/>
      <c r="E39" s="109"/>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9">
        <f>SUM(D39:AI39)</f>
        <v>0</v>
      </c>
      <c r="AK39" s="349"/>
      <c r="AL39" s="421"/>
      <c r="AM39" s="421"/>
      <c r="AN39"/>
      <c r="AO39"/>
      <c r="AP39"/>
      <c r="AQ39"/>
    </row>
    <row r="40" spans="1:43" s="72" customFormat="1" ht="18" customHeight="1" x14ac:dyDescent="0.55000000000000004">
      <c r="A40" s="384" t="s">
        <v>220</v>
      </c>
      <c r="B40" s="385"/>
      <c r="C40" s="386"/>
      <c r="D40" s="109"/>
      <c r="E40" s="109"/>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9">
        <f t="shared" si="3"/>
        <v>0</v>
      </c>
      <c r="AK40" s="349"/>
      <c r="AL40" s="421"/>
      <c r="AM40" s="421"/>
      <c r="AN40"/>
      <c r="AO40"/>
      <c r="AP40"/>
      <c r="AQ40"/>
    </row>
    <row r="41" spans="1:43" s="72" customFormat="1" ht="18" customHeight="1" x14ac:dyDescent="0.55000000000000004">
      <c r="A41" s="384" t="s">
        <v>221</v>
      </c>
      <c r="B41" s="385"/>
      <c r="C41" s="386"/>
      <c r="D41" s="109"/>
      <c r="E41" s="109"/>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9">
        <f t="shared" si="3"/>
        <v>0</v>
      </c>
      <c r="AK41" s="349"/>
      <c r="AL41" s="421"/>
      <c r="AM41" s="421"/>
      <c r="AN41"/>
      <c r="AO41"/>
      <c r="AP41"/>
      <c r="AQ41"/>
    </row>
    <row r="42" spans="1:43" s="72" customFormat="1" ht="18" customHeight="1" x14ac:dyDescent="0.55000000000000004">
      <c r="A42" s="384" t="s">
        <v>222</v>
      </c>
      <c r="B42" s="385"/>
      <c r="C42" s="386"/>
      <c r="D42" s="109"/>
      <c r="E42" s="109"/>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9">
        <f t="shared" si="3"/>
        <v>0</v>
      </c>
      <c r="AK42" s="349"/>
      <c r="AL42" s="421"/>
      <c r="AM42" s="421"/>
      <c r="AN42"/>
      <c r="AO42"/>
      <c r="AP42"/>
      <c r="AQ42"/>
    </row>
    <row r="43" spans="1:43" s="72" customFormat="1" ht="18" customHeight="1" x14ac:dyDescent="0.55000000000000004">
      <c r="A43" s="384" t="s">
        <v>223</v>
      </c>
      <c r="B43" s="385"/>
      <c r="C43" s="386"/>
      <c r="D43" s="109"/>
      <c r="E43" s="109"/>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9">
        <f t="shared" si="3"/>
        <v>0</v>
      </c>
      <c r="AK43" s="349"/>
      <c r="AL43" s="421"/>
      <c r="AM43" s="421"/>
      <c r="AN43"/>
      <c r="AO43"/>
      <c r="AP43"/>
      <c r="AQ43"/>
    </row>
    <row r="44" spans="1:43" s="72" customFormat="1" ht="18" customHeight="1" x14ac:dyDescent="0.55000000000000004">
      <c r="A44" s="170"/>
      <c r="B44" s="173" t="s">
        <v>291</v>
      </c>
      <c r="C44" s="171"/>
      <c r="D44" s="172"/>
      <c r="E44" s="172"/>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9">
        <f t="shared" ref="AJ44:AJ45" si="4">SUM(D44:AI44)</f>
        <v>0</v>
      </c>
      <c r="AK44" s="349"/>
      <c r="AL44" s="421"/>
      <c r="AM44" s="421"/>
      <c r="AN44"/>
      <c r="AO44"/>
      <c r="AP44"/>
      <c r="AQ44"/>
    </row>
    <row r="45" spans="1:43" s="72" customFormat="1" ht="18" customHeight="1" x14ac:dyDescent="0.55000000000000004">
      <c r="A45" s="170"/>
      <c r="B45" s="422" t="s">
        <v>292</v>
      </c>
      <c r="C45" s="423"/>
      <c r="D45" s="172"/>
      <c r="E45" s="172"/>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9">
        <f t="shared" si="4"/>
        <v>0</v>
      </c>
      <c r="AK45" s="349"/>
      <c r="AL45" s="421"/>
      <c r="AM45" s="421"/>
      <c r="AN45"/>
      <c r="AO45"/>
      <c r="AP45"/>
      <c r="AQ45"/>
    </row>
    <row r="46" spans="1:43" s="72" customFormat="1" ht="18" customHeight="1" x14ac:dyDescent="0.55000000000000004">
      <c r="A46" s="352" t="s">
        <v>209</v>
      </c>
      <c r="B46" s="352"/>
      <c r="C46" s="352"/>
      <c r="D46" s="109"/>
      <c r="E46" s="109"/>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9">
        <f>+SUM(D46:AI46)</f>
        <v>0</v>
      </c>
      <c r="AK46" s="349"/>
      <c r="AL46" s="351"/>
      <c r="AM46" s="351"/>
      <c r="AN46"/>
      <c r="AO46"/>
      <c r="AP46"/>
      <c r="AQ46"/>
    </row>
    <row r="47" spans="1:43" s="72" customFormat="1" ht="18" customHeight="1" x14ac:dyDescent="0.55000000000000004">
      <c r="A47" s="118" t="s">
        <v>293</v>
      </c>
      <c r="B47" s="118"/>
      <c r="C47" s="118"/>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19"/>
      <c r="AH47" s="119"/>
      <c r="AI47" s="119"/>
      <c r="AJ47" s="120"/>
      <c r="AK47" s="70"/>
      <c r="AL47" s="69"/>
      <c r="AM47" s="69"/>
      <c r="AN47" s="71"/>
    </row>
    <row r="48" spans="1:43" s="72" customFormat="1" ht="5.15" customHeight="1" x14ac:dyDescent="0.550000000000000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75"/>
      <c r="AM48" s="175"/>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55000000000000004">
      <c r="A50" s="345" t="s">
        <v>202</v>
      </c>
      <c r="B50" s="345"/>
      <c r="C50" s="345" t="s">
        <v>115</v>
      </c>
      <c r="D50" s="345"/>
      <c r="E50" s="346" t="s">
        <v>284</v>
      </c>
      <c r="F50" s="346"/>
      <c r="G50" s="346"/>
      <c r="H50" s="346"/>
      <c r="I50"/>
      <c r="J50"/>
      <c r="K50"/>
      <c r="L50"/>
      <c r="M50"/>
      <c r="N50"/>
      <c r="O50"/>
      <c r="P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55000000000000004">
      <c r="A51" s="346" t="s">
        <v>213</v>
      </c>
      <c r="B51" s="346"/>
      <c r="C51" s="347" t="e">
        <f>ROUNDDOWN(IF(AL38&lt;=60,1,1+ROUNDUP((AL38-60)/40,0)),1)</f>
        <v>#DIV/0!</v>
      </c>
      <c r="D51" s="347"/>
      <c r="E51" s="347" t="e">
        <f>ROUNDDOWN(IF(AM38&lt;4,AL38/6,IF(AM38&lt;5,AL38/5,AL38/3)),1)</f>
        <v>#DIV/0!</v>
      </c>
      <c r="F51" s="347"/>
      <c r="G51" s="347"/>
      <c r="H51" s="347"/>
      <c r="I51"/>
      <c r="J51"/>
      <c r="K51"/>
      <c r="L51"/>
      <c r="M51"/>
      <c r="N51"/>
      <c r="O51"/>
      <c r="P51"/>
      <c r="Q51"/>
      <c r="R51"/>
      <c r="S51"/>
      <c r="T51"/>
      <c r="U51"/>
      <c r="W51" s="69"/>
      <c r="X51" s="70"/>
      <c r="Y51" s="70"/>
      <c r="Z51" s="70"/>
      <c r="AA51" s="70"/>
      <c r="AB51" s="70"/>
      <c r="AC51" s="70"/>
      <c r="AD51" s="70"/>
      <c r="AE51" s="70"/>
      <c r="AF51" s="70"/>
      <c r="AG51" s="119"/>
      <c r="AH51" s="119"/>
      <c r="AI51" s="119"/>
      <c r="AJ51" s="120"/>
      <c r="AK51" s="70"/>
      <c r="AL51" s="69"/>
      <c r="AM51" s="69"/>
      <c r="AN51" s="71"/>
    </row>
    <row r="52" spans="1:40" ht="21" customHeight="1" x14ac:dyDescent="0.550000000000000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5" customHeight="1" x14ac:dyDescent="0.55000000000000004">
      <c r="A53" s="62"/>
      <c r="B53" s="82"/>
      <c r="C53" s="336" t="str">
        <f>IF(VLOOKUP($AK$1,選択肢!$A$1:$J$31,C58,FALSE)=0,"-",VLOOKUP($AK$1,選択肢!$A$1:$J$31,C58,FALSE))</f>
        <v>管理者</v>
      </c>
      <c r="D53" s="337"/>
      <c r="E53" s="343" t="str">
        <f>IF(VLOOKUP($AK$1,選択肢!$A$1:$J$31,E58,FALSE)=0,"-",VLOOKUP($AK$1,選択肢!$A$1:$J$31,E58,FALSE))</f>
        <v>サービス管理責任者</v>
      </c>
      <c r="F53" s="343"/>
      <c r="G53" s="343"/>
      <c r="H53" s="343"/>
      <c r="I53" s="336" t="str">
        <f>IF(VLOOKUP($AK$1,選択肢!$A$1:$J$31,I58,FALSE)=0,"-",VLOOKUP($AK$1,選択肢!$A$1:$J$31,I58,FALSE))</f>
        <v>医師</v>
      </c>
      <c r="J53" s="337"/>
      <c r="K53" s="337"/>
      <c r="L53" s="337"/>
      <c r="M53" s="337"/>
      <c r="N53" s="338"/>
      <c r="O53" s="336" t="str">
        <f>IF(VLOOKUP($AK$1,選択肢!$A$1:$J$31,O58,FALSE)=0,"-",VLOOKUP($AK$1,選択肢!$A$1:$J$31,O58,FALSE))</f>
        <v>看護職員</v>
      </c>
      <c r="P53" s="337"/>
      <c r="Q53" s="337"/>
      <c r="R53" s="337"/>
      <c r="S53" s="337"/>
      <c r="T53" s="338"/>
      <c r="U53" s="336" t="str">
        <f>IF(VLOOKUP($AK$1,選択肢!$A$1:$J$31,U58,FALSE)=0,"-",VLOOKUP($AK$1,選択肢!$A$1:$J$31,U58,FALSE))</f>
        <v>理学療法士</v>
      </c>
      <c r="V53" s="337"/>
      <c r="W53" s="337"/>
      <c r="X53" s="337"/>
      <c r="Y53" s="337"/>
      <c r="Z53" s="338"/>
      <c r="AA53" s="336" t="str">
        <f>IF(VLOOKUP($AK$1,選択肢!$A$1:$J$31,AA58,FALSE)=0,"-",VLOOKUP($AK$1,選択肢!$A$1:$J$31,AA58,FALSE))</f>
        <v>作業療法士</v>
      </c>
      <c r="AB53" s="337"/>
      <c r="AC53" s="337"/>
      <c r="AD53" s="337"/>
      <c r="AE53" s="337"/>
      <c r="AF53" s="338"/>
      <c r="AG53" s="343" t="str">
        <f>IF(VLOOKUP($AK$1,選択肢!$A$1:$J$31,AG58,FALSE)=0,"-",VLOOKUP($AK$1,選択肢!$A$1:$J$31,AG58,FALSE))</f>
        <v>言語聴覚士</v>
      </c>
      <c r="AH53" s="343"/>
      <c r="AI53" s="343"/>
      <c r="AJ53" s="343"/>
      <c r="AK53" s="343"/>
      <c r="AL53" s="343" t="str">
        <f>IF(VLOOKUP($AK$1,選択肢!$A$1:$J$31,AL58,FALSE)=0,"-",VLOOKUP($AK$1,選択肢!$A$1:$J$31,AL58,FALSE))</f>
        <v>生活支援員</v>
      </c>
      <c r="AM53" s="343"/>
      <c r="AN53" s="62"/>
    </row>
    <row r="54" spans="1:40" ht="18" customHeight="1" x14ac:dyDescent="0.55000000000000004">
      <c r="A54" s="62"/>
      <c r="B54" s="82"/>
      <c r="C54" s="114" t="s">
        <v>56</v>
      </c>
      <c r="D54" s="114" t="s">
        <v>57</v>
      </c>
      <c r="E54" s="113" t="s">
        <v>56</v>
      </c>
      <c r="F54" s="344" t="s">
        <v>57</v>
      </c>
      <c r="G54" s="344"/>
      <c r="H54" s="344"/>
      <c r="I54" s="340" t="s">
        <v>56</v>
      </c>
      <c r="J54" s="341"/>
      <c r="K54" s="342"/>
      <c r="L54" s="340" t="s">
        <v>57</v>
      </c>
      <c r="M54" s="341"/>
      <c r="N54" s="342"/>
      <c r="O54" s="340" t="s">
        <v>56</v>
      </c>
      <c r="P54" s="341"/>
      <c r="Q54" s="342"/>
      <c r="R54" s="340" t="s">
        <v>57</v>
      </c>
      <c r="S54" s="341"/>
      <c r="T54" s="342"/>
      <c r="U54" s="340" t="s">
        <v>56</v>
      </c>
      <c r="V54" s="341"/>
      <c r="W54" s="342"/>
      <c r="X54" s="340" t="s">
        <v>57</v>
      </c>
      <c r="Y54" s="341"/>
      <c r="Z54" s="342"/>
      <c r="AA54" s="340" t="s">
        <v>56</v>
      </c>
      <c r="AB54" s="341"/>
      <c r="AC54" s="342"/>
      <c r="AD54" s="340" t="s">
        <v>57</v>
      </c>
      <c r="AE54" s="341"/>
      <c r="AF54" s="342"/>
      <c r="AG54" s="340" t="s">
        <v>56</v>
      </c>
      <c r="AH54" s="341"/>
      <c r="AI54" s="342"/>
      <c r="AJ54" s="340" t="s">
        <v>57</v>
      </c>
      <c r="AK54" s="342"/>
      <c r="AL54" s="113" t="s">
        <v>19</v>
      </c>
      <c r="AM54" s="113" t="s">
        <v>18</v>
      </c>
      <c r="AN54" s="62"/>
    </row>
    <row r="55" spans="1:40" ht="18" customHeight="1" x14ac:dyDescent="0.55000000000000004">
      <c r="A55" s="62"/>
      <c r="B55" s="81" t="s">
        <v>108</v>
      </c>
      <c r="C55" s="113">
        <f>COUNTIFS($B$11:$B$30,C$53,$C$11:$C$30,"A",$E$11:$E$30,"*")</f>
        <v>0</v>
      </c>
      <c r="D55" s="113">
        <f>COUNTIFS($B$11:$B$30,C$53,$C$11:$C$30,"B",$E$11:$E$30,"*")</f>
        <v>0</v>
      </c>
      <c r="E55" s="113">
        <f>COUNTIFS($B$11:$B$30,E$53,$C$11:$C$30,"A",$E$11:$E$30,"*")</f>
        <v>0</v>
      </c>
      <c r="F55" s="340">
        <f>COUNTIFS($B$11:$B$30,E$53,$C$11:$C$30,"B",$E$11:$E$30,"*")</f>
        <v>0</v>
      </c>
      <c r="G55" s="341"/>
      <c r="H55" s="342"/>
      <c r="I55" s="340">
        <f>COUNTIFS($B$11:$B$30,I$53,$C$11:$C$30,"A",$E$11:$E$30,"*")</f>
        <v>0</v>
      </c>
      <c r="J55" s="341"/>
      <c r="K55" s="342"/>
      <c r="L55" s="340">
        <f>COUNTIFS($B$11:$B$30,I$53,$C$11:$C$30,"B",$E$11:$E$30,"*")</f>
        <v>0</v>
      </c>
      <c r="M55" s="341"/>
      <c r="N55" s="342"/>
      <c r="O55" s="340">
        <f>COUNTIFS($B$11:$B$30,O$53,$C$11:$C$30,"A",$E$11:$E$30,"*")</f>
        <v>0</v>
      </c>
      <c r="P55" s="341"/>
      <c r="Q55" s="342"/>
      <c r="R55" s="340">
        <f>COUNTIFS($B$11:$B$30,O$53,$C$11:$C$30,"B",$E$11:$E$30,"*")</f>
        <v>0</v>
      </c>
      <c r="S55" s="341"/>
      <c r="T55" s="342"/>
      <c r="U55" s="340">
        <f>COUNTIFS($B$11:$B$30,U$53,$C$11:$C$30,"A",$E$11:$E$30,"*")</f>
        <v>0</v>
      </c>
      <c r="V55" s="341"/>
      <c r="W55" s="342"/>
      <c r="X55" s="340">
        <f>COUNTIFS($B$11:$B$30,U$53,$C$11:$C$30,"B",$E$11:$E$30,"*")</f>
        <v>0</v>
      </c>
      <c r="Y55" s="341"/>
      <c r="Z55" s="342"/>
      <c r="AA55" s="340">
        <f>COUNTIFS($B$11:$B$30,AA$53,$C$11:$C$30,"A",$E$11:$E$30,"*")</f>
        <v>0</v>
      </c>
      <c r="AB55" s="341"/>
      <c r="AC55" s="342"/>
      <c r="AD55" s="340">
        <f>COUNTIFS($B$11:$B$30,AA$53,$C$11:$C$30,"B",$E$11:$E$30,"*")</f>
        <v>0</v>
      </c>
      <c r="AE55" s="341"/>
      <c r="AF55" s="342"/>
      <c r="AG55" s="340">
        <f>COUNTIFS($B$11:$B$30,AG$53,$C$11:$C$30,"A",$E$11:$E$30,"*")</f>
        <v>0</v>
      </c>
      <c r="AH55" s="341"/>
      <c r="AI55" s="342"/>
      <c r="AJ55" s="340">
        <f>COUNTIFS($B$11:$B$30,AG$53,$C$11:$C$30,"B",$E$11:$E$30,"*")</f>
        <v>0</v>
      </c>
      <c r="AK55" s="342"/>
      <c r="AL55" s="113">
        <f>COUNTIFS($B$11:$B$30,AL$53,$C$11:$C$30,"A",$E$11:$E$30,"*")</f>
        <v>0</v>
      </c>
      <c r="AM55" s="113">
        <f>COUNTIFS($B$11:$B$30,AL$53,$C$11:$C$30,"B",$E$11:$E$30,"*")</f>
        <v>0</v>
      </c>
      <c r="AN55" s="62"/>
    </row>
    <row r="56" spans="1:40" ht="18" customHeight="1" x14ac:dyDescent="0.55000000000000004">
      <c r="A56" s="62"/>
      <c r="B56" s="89" t="s">
        <v>109</v>
      </c>
      <c r="C56" s="113">
        <f>COUNTIFS($B$11:$B$30,C$53,$C$11:$C$30,"C",$E$11:$E$30,"*")</f>
        <v>0</v>
      </c>
      <c r="D56" s="113">
        <f>COUNTIFS($B$11:$B$30,C$53,$C$11:$C$30,"D",$E$11:$E$30,"*")</f>
        <v>0</v>
      </c>
      <c r="E56" s="113">
        <f>COUNTIFS($B$11:$B$30,E$53,$C$11:$C$30,"C",$E$11:$E$30,"*")</f>
        <v>0</v>
      </c>
      <c r="F56" s="340">
        <f>COUNTIFS($B$11:$B$30,E$53,$C$11:$C$30,"D",$E$11:$E$30,"*")</f>
        <v>0</v>
      </c>
      <c r="G56" s="341"/>
      <c r="H56" s="342"/>
      <c r="I56" s="340">
        <f>COUNTIFS($B$11:$B$30,I$53,$C$11:$C$30,"C",$E$11:$E$30,"*")</f>
        <v>0</v>
      </c>
      <c r="J56" s="341"/>
      <c r="K56" s="342"/>
      <c r="L56" s="340">
        <f>COUNTIFS($B$11:$B$30,I$53,$C$11:$C$30,"D",$E$11:$E$30,"*")</f>
        <v>0</v>
      </c>
      <c r="M56" s="341"/>
      <c r="N56" s="342"/>
      <c r="O56" s="340">
        <f>COUNTIFS($B$11:$B$30,O$53,$C$11:$C$30,"C",$E$11:$E$30,"*")</f>
        <v>0</v>
      </c>
      <c r="P56" s="341"/>
      <c r="Q56" s="342"/>
      <c r="R56" s="340">
        <f>COUNTIFS($B$11:$B$30,O$53,$C$11:$C$30,"D",$E$11:$E$30,"*")</f>
        <v>0</v>
      </c>
      <c r="S56" s="341"/>
      <c r="T56" s="342"/>
      <c r="U56" s="340">
        <f>COUNTIFS($B$11:$B$30,U$53,$C$11:$C$30,"C",$E$11:$E$30,"*")</f>
        <v>0</v>
      </c>
      <c r="V56" s="341"/>
      <c r="W56" s="342"/>
      <c r="X56" s="340">
        <f>COUNTIFS($B$11:$B$30,U$53,$C$11:$C$30,"D",$E$11:$E$30,"*")</f>
        <v>0</v>
      </c>
      <c r="Y56" s="341"/>
      <c r="Z56" s="342"/>
      <c r="AA56" s="340">
        <f>COUNTIFS($B$11:$B$30,AA$53,$C$11:$C$30,"C",$E$11:$E$30,"*")</f>
        <v>0</v>
      </c>
      <c r="AB56" s="341"/>
      <c r="AC56" s="342"/>
      <c r="AD56" s="340">
        <f>COUNTIFS($B$11:$B$30,AA$53,$C$11:$C$30,"D",$E$11:$E$30,"*")</f>
        <v>0</v>
      </c>
      <c r="AE56" s="341"/>
      <c r="AF56" s="342"/>
      <c r="AG56" s="340">
        <f>COUNTIFS($B$11:$B$30,AG$53,$C$11:$C$30,"C",$E$11:$E$30,"*")</f>
        <v>0</v>
      </c>
      <c r="AH56" s="341"/>
      <c r="AI56" s="342"/>
      <c r="AJ56" s="340">
        <f>COUNTIFS($B$11:$B$30,AG$53,$C$11:$C$30,"D",$E$11:$E$30,"*")</f>
        <v>0</v>
      </c>
      <c r="AK56" s="342"/>
      <c r="AL56" s="113">
        <f>COUNTIFS($B$11:$B$30,AL$53,$C$11:$C$30,"C",$E$11:$E$30,"*")</f>
        <v>0</v>
      </c>
      <c r="AM56" s="113">
        <f>COUNTIFS($B$11:$B$30,AL$53,$C$11:$C$30,"D",$E$11:$E$30,"*")</f>
        <v>0</v>
      </c>
      <c r="AN56" s="62"/>
    </row>
    <row r="57" spans="1:40" ht="25" customHeight="1" x14ac:dyDescent="0.55000000000000004">
      <c r="A57" s="62"/>
      <c r="B57" s="89" t="s">
        <v>201</v>
      </c>
      <c r="C57" s="336" t="str">
        <f>IF($AK$3="４週",SUMIFS($AK$11:$AK$30,$B$11:$B$30,C53)/4/$AH$5,IF($AK$3="歴月",SUMIFS($AK$11:$AK$30,$B$11:$B$30,C53)/$AL$5,"記載する期間を選択してください"))</f>
        <v>記載する期間を選択してください</v>
      </c>
      <c r="D57" s="338"/>
      <c r="E57" s="336" t="str">
        <f>IF($AK$3="４週",SUMIFS($AK$11:$AK$30,$B$11:$B$30,E53)/4/$AH$5,IF($AK$3="歴月",SUMIFS($AK$11:$AK$30,$B$11:$B$30,E53)/$AL$5,"記載する期間を選択してください"))</f>
        <v>記載する期間を選択してください</v>
      </c>
      <c r="F57" s="337"/>
      <c r="G57" s="337"/>
      <c r="H57" s="338"/>
      <c r="I57" s="336" t="str">
        <f>IF($AK$3="４週",SUMIFS($AK$11:$AK$30,$B$11:$B$30,I53)/4/$AH$5,IF($AK$3="歴月",SUMIFS($AK$11:$AK$30,$B$11:$B$30,I53)/$AL$5,"記載する期間を選択してください"))</f>
        <v>記載する期間を選択してください</v>
      </c>
      <c r="J57" s="337"/>
      <c r="K57" s="337"/>
      <c r="L57" s="337"/>
      <c r="M57" s="337"/>
      <c r="N57" s="338"/>
      <c r="O57" s="336" t="str">
        <f>IF($AK$3="４週",SUMIFS($AK$11:$AK$30,$B$11:$B$30,O53)/4/$AH$5,IF($AK$3="歴月",SUMIFS($AK$11:$AK$30,$B$11:$B$30,O53)/$AL$5,"記載する期間を選択してください"))</f>
        <v>記載する期間を選択してください</v>
      </c>
      <c r="P57" s="337"/>
      <c r="Q57" s="337"/>
      <c r="R57" s="337"/>
      <c r="S57" s="337"/>
      <c r="T57" s="338"/>
      <c r="U57" s="336" t="str">
        <f>IF($AK$3="４週",SUMIFS($AK$11:$AK$30,$B$11:$B$30,U53)/4/$AH$5,IF($AK$3="歴月",SUMIFS($AK$11:$AK$30,$B$11:$B$30,U53)/$AL$5,"記載する期間を選択してください"))</f>
        <v>記載する期間を選択してください</v>
      </c>
      <c r="V57" s="337"/>
      <c r="W57" s="337"/>
      <c r="X57" s="337"/>
      <c r="Y57" s="337"/>
      <c r="Z57" s="338"/>
      <c r="AA57" s="336" t="str">
        <f>IF($AK$3="４週",SUMIFS($AK$11:$AK$30,$B$11:$B$30,AA53)/4/$AH$5,IF($AK$3="歴月",SUMIFS($AK$11:$AK$30,$B$11:$B$30,AA53)/$AL$5,"記載する期間を選択してください"))</f>
        <v>記載する期間を選択してください</v>
      </c>
      <c r="AB57" s="337"/>
      <c r="AC57" s="337"/>
      <c r="AD57" s="337"/>
      <c r="AE57" s="337"/>
      <c r="AF57" s="338"/>
      <c r="AG57" s="336" t="str">
        <f>IF($AK$3="４週",SUMIFS($AK$11:$AK$30,$B$11:$B$30,AG53)/4/$AH$5,IF($AK$3="歴月",SUMIFS($AK$11:$AK$30,$B$11:$B$30,AG53)/$AL$5,"記載する期間を選択してください"))</f>
        <v>記載する期間を選択してください</v>
      </c>
      <c r="AH57" s="337"/>
      <c r="AI57" s="337"/>
      <c r="AJ57" s="337"/>
      <c r="AK57" s="338"/>
      <c r="AL57" s="336" t="str">
        <f>IF($AK$3="４週",SUMIFS($AK$11:$AK$30,$B$11:$B$30,AL53)/4/$AH$5,IF($AK$3="歴月",SUMIFS($AK$11:$AK$30,$B$11:$B$30,AL53)/$AL$5,"記載する期間を選択してください"))</f>
        <v>記載する期間を選択してください</v>
      </c>
      <c r="AM57" s="338"/>
      <c r="AN57" s="62"/>
    </row>
    <row r="58" spans="1:40" ht="5.15" customHeight="1" x14ac:dyDescent="0.550000000000000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550000000000000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550000000000000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550000000000000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55000000000000004">
      <c r="A64" s="60" t="s">
        <v>170</v>
      </c>
      <c r="B64" s="103"/>
      <c r="C64" s="60"/>
      <c r="D64" s="60"/>
      <c r="E64" s="60"/>
      <c r="F64" s="60"/>
      <c r="G64" s="60"/>
    </row>
    <row r="65" spans="1:7" ht="15" customHeight="1" x14ac:dyDescent="0.55000000000000004">
      <c r="A65" s="60" t="s">
        <v>171</v>
      </c>
      <c r="B65" s="103"/>
      <c r="C65" s="60"/>
      <c r="D65" s="60"/>
      <c r="E65" s="60"/>
      <c r="F65" s="60"/>
      <c r="G65" s="60"/>
    </row>
    <row r="66" spans="1:7" ht="15" customHeight="1" x14ac:dyDescent="0.55000000000000004">
      <c r="A66" s="60"/>
      <c r="B66" s="81" t="s">
        <v>172</v>
      </c>
      <c r="C66" s="339" t="s">
        <v>173</v>
      </c>
      <c r="D66" s="339"/>
      <c r="E66" s="339"/>
      <c r="F66" s="60"/>
      <c r="G66" s="60"/>
    </row>
    <row r="67" spans="1:7" ht="15" customHeight="1" x14ac:dyDescent="0.55000000000000004">
      <c r="A67" s="60"/>
      <c r="B67" s="107" t="s">
        <v>190</v>
      </c>
      <c r="C67" s="335" t="s">
        <v>174</v>
      </c>
      <c r="D67" s="335"/>
      <c r="E67" s="335"/>
      <c r="F67" s="60"/>
      <c r="G67" s="60"/>
    </row>
    <row r="68" spans="1:7" ht="15" customHeight="1" x14ac:dyDescent="0.55000000000000004">
      <c r="A68" s="60"/>
      <c r="B68" s="107" t="s">
        <v>191</v>
      </c>
      <c r="C68" s="335" t="s">
        <v>175</v>
      </c>
      <c r="D68" s="335"/>
      <c r="E68" s="335"/>
      <c r="F68" s="60"/>
      <c r="G68" s="60"/>
    </row>
    <row r="69" spans="1:7" ht="15" customHeight="1" x14ac:dyDescent="0.55000000000000004">
      <c r="A69" s="60"/>
      <c r="B69" s="107" t="s">
        <v>192</v>
      </c>
      <c r="C69" s="335" t="s">
        <v>176</v>
      </c>
      <c r="D69" s="335"/>
      <c r="E69" s="335"/>
      <c r="F69" s="60"/>
      <c r="G69" s="60"/>
    </row>
    <row r="70" spans="1:7" ht="15" customHeight="1" x14ac:dyDescent="0.55000000000000004">
      <c r="A70" s="60"/>
      <c r="B70" s="107" t="s">
        <v>193</v>
      </c>
      <c r="C70" s="335" t="s">
        <v>177</v>
      </c>
      <c r="D70" s="335"/>
      <c r="E70" s="335"/>
      <c r="F70" s="60"/>
      <c r="G70" s="60"/>
    </row>
    <row r="71" spans="1:7" ht="15" customHeight="1" x14ac:dyDescent="0.55000000000000004">
      <c r="A71" s="60"/>
      <c r="B71" s="94" t="s">
        <v>178</v>
      </c>
      <c r="C71" s="60"/>
      <c r="D71" s="60"/>
      <c r="E71" s="60"/>
      <c r="F71" s="60"/>
      <c r="G71" s="60"/>
    </row>
    <row r="72" spans="1:7" ht="15" customHeight="1" x14ac:dyDescent="0.55000000000000004">
      <c r="A72" s="60"/>
      <c r="B72" s="94" t="s">
        <v>195</v>
      </c>
      <c r="C72" s="60"/>
      <c r="D72" s="60"/>
      <c r="E72" s="60"/>
      <c r="F72" s="60"/>
      <c r="G72" s="60"/>
    </row>
    <row r="73" spans="1:7" ht="15" customHeight="1" x14ac:dyDescent="0.55000000000000004">
      <c r="A73" s="60"/>
      <c r="B73" s="94" t="s">
        <v>179</v>
      </c>
      <c r="C73" s="60"/>
      <c r="D73" s="60"/>
      <c r="E73" s="60"/>
      <c r="F73" s="60"/>
      <c r="G73" s="60"/>
    </row>
    <row r="74" spans="1:7" ht="15" customHeight="1" x14ac:dyDescent="0.55000000000000004">
      <c r="A74" s="60" t="s">
        <v>180</v>
      </c>
      <c r="B74" s="103"/>
      <c r="C74" s="60"/>
      <c r="D74" s="60"/>
      <c r="E74" s="60"/>
      <c r="F74" s="60"/>
      <c r="G74" s="60"/>
    </row>
    <row r="75" spans="1:7" ht="15" customHeight="1" x14ac:dyDescent="0.55000000000000004">
      <c r="A75" s="60" t="s">
        <v>181</v>
      </c>
      <c r="B75" s="103"/>
      <c r="C75" s="60"/>
      <c r="D75" s="60"/>
      <c r="E75" s="60"/>
      <c r="F75" s="60"/>
      <c r="G75" s="60"/>
    </row>
    <row r="76" spans="1:7" ht="15" customHeight="1" x14ac:dyDescent="0.55000000000000004">
      <c r="A76" s="60" t="s">
        <v>196</v>
      </c>
      <c r="B76" s="103"/>
      <c r="C76" s="60"/>
      <c r="D76" s="60"/>
      <c r="E76" s="60"/>
      <c r="F76" s="60"/>
      <c r="G76" s="60"/>
    </row>
    <row r="77" spans="1:7" ht="15" customHeight="1" x14ac:dyDescent="0.55000000000000004">
      <c r="A77" s="60" t="s">
        <v>182</v>
      </c>
      <c r="B77" s="103"/>
      <c r="C77" s="60"/>
      <c r="D77" s="60"/>
      <c r="E77" s="60"/>
      <c r="F77" s="60"/>
      <c r="G77" s="60"/>
    </row>
    <row r="78" spans="1:7" ht="15" customHeight="1" x14ac:dyDescent="0.55000000000000004">
      <c r="A78" s="60" t="s">
        <v>295</v>
      </c>
      <c r="B78" s="103"/>
      <c r="C78" s="60"/>
      <c r="D78" s="60"/>
      <c r="E78" s="60"/>
      <c r="F78" s="60"/>
      <c r="G78" s="60"/>
    </row>
    <row r="79" spans="1:7" ht="15" customHeight="1" x14ac:dyDescent="0.55000000000000004">
      <c r="A79" s="60" t="s">
        <v>183</v>
      </c>
      <c r="B79" s="103"/>
      <c r="C79" s="60"/>
      <c r="D79" s="60"/>
      <c r="E79" s="60"/>
      <c r="F79" s="60"/>
      <c r="G79" s="60"/>
    </row>
    <row r="80" spans="1:7" ht="15" customHeight="1" x14ac:dyDescent="0.55000000000000004">
      <c r="A80" s="60" t="s">
        <v>184</v>
      </c>
      <c r="B80" s="103"/>
      <c r="C80" s="60"/>
      <c r="D80" s="60"/>
      <c r="E80" s="60"/>
      <c r="F80" s="60"/>
      <c r="G80" s="60"/>
    </row>
    <row r="81" spans="1:7" ht="15" customHeight="1" x14ac:dyDescent="0.55000000000000004">
      <c r="A81" s="60" t="s">
        <v>185</v>
      </c>
      <c r="B81" s="103"/>
      <c r="C81" s="60"/>
      <c r="D81" s="60"/>
      <c r="E81" s="60"/>
      <c r="F81" s="60"/>
      <c r="G81" s="60"/>
    </row>
    <row r="82" spans="1:7" ht="15" customHeight="1" x14ac:dyDescent="0.55000000000000004">
      <c r="A82" s="60" t="s">
        <v>186</v>
      </c>
      <c r="B82" s="103"/>
      <c r="C82" s="60"/>
      <c r="D82" s="60"/>
      <c r="E82" s="60"/>
      <c r="F82" s="60"/>
      <c r="G82" s="60"/>
    </row>
    <row r="83" spans="1:7" ht="15" customHeight="1" x14ac:dyDescent="0.55000000000000004">
      <c r="A83" s="60" t="s">
        <v>187</v>
      </c>
      <c r="B83" s="103"/>
      <c r="C83" s="60"/>
      <c r="D83" s="60"/>
      <c r="E83" s="60"/>
      <c r="F83" s="60"/>
      <c r="G83" s="60"/>
    </row>
    <row r="84" spans="1:7" ht="15" customHeight="1" x14ac:dyDescent="0.55000000000000004">
      <c r="A84" s="60" t="s">
        <v>188</v>
      </c>
      <c r="B84" s="103"/>
      <c r="C84" s="60"/>
      <c r="D84" s="60"/>
      <c r="E84" s="60"/>
      <c r="F84" s="60"/>
      <c r="G84" s="60"/>
    </row>
    <row r="85" spans="1:7" ht="15" customHeight="1" x14ac:dyDescent="0.55000000000000004">
      <c r="A85" s="60" t="s">
        <v>189</v>
      </c>
      <c r="B85" s="103"/>
      <c r="C85" s="60"/>
      <c r="D85" s="60"/>
      <c r="E85" s="60"/>
      <c r="F85" s="60"/>
      <c r="G85" s="60"/>
    </row>
    <row r="86" spans="1:7" ht="15" customHeight="1" x14ac:dyDescent="0.55000000000000004">
      <c r="A86" s="60" t="s">
        <v>194</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ゴシック,標準"&amp;10（参考様式6-1）</oddHeader>
  </headerFooter>
  <rowBreaks count="2" manualBreakCount="2">
    <brk id="35" max="39" man="1"/>
    <brk id="73" max="3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205</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54"/>
      <c r="AN11" s="354"/>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 t="shared" ref="AL12:AL30" si="1">IF($AK$3="４週",AK12/4,AK12/(DAY(EOMONTH($F$9,0))/7))</f>
        <v>#NUM!</v>
      </c>
      <c r="AM12" s="354"/>
      <c r="AN12" s="354"/>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 t="shared" si="1"/>
        <v>#NUM!</v>
      </c>
      <c r="AM13" s="354"/>
      <c r="AN13" s="354"/>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 t="shared" si="1"/>
        <v>#NUM!</v>
      </c>
      <c r="AM14" s="354"/>
      <c r="AN14" s="354"/>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54"/>
      <c r="AN15" s="354"/>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54"/>
      <c r="AN16" s="354"/>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54"/>
      <c r="AN17" s="354"/>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54"/>
      <c r="AN18" s="354"/>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54"/>
      <c r="AN19" s="354"/>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45"/>
      <c r="B37" s="345"/>
      <c r="C37" s="345"/>
      <c r="D37" s="108">
        <v>4</v>
      </c>
      <c r="E37" s="108">
        <v>5</v>
      </c>
      <c r="F37" s="353">
        <v>6</v>
      </c>
      <c r="G37" s="353"/>
      <c r="H37" s="353"/>
      <c r="I37" s="353">
        <v>7</v>
      </c>
      <c r="J37" s="353"/>
      <c r="K37" s="353"/>
      <c r="L37" s="353">
        <v>8</v>
      </c>
      <c r="M37" s="353"/>
      <c r="N37" s="353"/>
      <c r="O37" s="353">
        <v>9</v>
      </c>
      <c r="P37" s="353"/>
      <c r="Q37" s="353"/>
      <c r="R37" s="353">
        <v>10</v>
      </c>
      <c r="S37" s="353"/>
      <c r="T37" s="353"/>
      <c r="U37" s="353">
        <v>11</v>
      </c>
      <c r="V37" s="353"/>
      <c r="W37" s="353"/>
      <c r="X37" s="353">
        <v>12</v>
      </c>
      <c r="Y37" s="353"/>
      <c r="Z37" s="353"/>
      <c r="AA37" s="353">
        <v>1</v>
      </c>
      <c r="AB37" s="353"/>
      <c r="AC37" s="353"/>
      <c r="AD37" s="353">
        <v>2</v>
      </c>
      <c r="AE37" s="353"/>
      <c r="AF37" s="353"/>
      <c r="AG37" s="353">
        <v>3</v>
      </c>
      <c r="AH37" s="353"/>
      <c r="AI37" s="353"/>
      <c r="AJ37" s="345" t="s">
        <v>154</v>
      </c>
      <c r="AK37" s="345"/>
      <c r="AL37" s="121" t="s">
        <v>212</v>
      </c>
      <c r="AM37"/>
      <c r="AN37"/>
      <c r="AO37"/>
      <c r="AP37"/>
      <c r="AQ37"/>
    </row>
    <row r="38" spans="1:43" s="72" customFormat="1" ht="18" customHeight="1" x14ac:dyDescent="0.55000000000000004">
      <c r="A38" s="352" t="s">
        <v>216</v>
      </c>
      <c r="B38" s="352"/>
      <c r="C38" s="352"/>
      <c r="D38" s="109"/>
      <c r="E38" s="109"/>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9">
        <f>SUM(D38:AI38)</f>
        <v>0</v>
      </c>
      <c r="AK38" s="349"/>
      <c r="AL38" s="350" t="e">
        <f>ROUNDUP(AJ38/AJ39,1)</f>
        <v>#DIV/0!</v>
      </c>
      <c r="AM38"/>
      <c r="AN38"/>
      <c r="AO38"/>
      <c r="AP38"/>
      <c r="AQ38"/>
    </row>
    <row r="39" spans="1:43" s="72" customFormat="1" ht="18" customHeight="1" x14ac:dyDescent="0.55000000000000004">
      <c r="A39" s="352" t="s">
        <v>209</v>
      </c>
      <c r="B39" s="352"/>
      <c r="C39" s="352"/>
      <c r="D39" s="109"/>
      <c r="E39" s="109"/>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9">
        <f>+SUM(D39:AI39)</f>
        <v>0</v>
      </c>
      <c r="AK39" s="349"/>
      <c r="AL39" s="351"/>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45" customHeight="1" x14ac:dyDescent="0.55000000000000004">
      <c r="A42" s="345" t="s">
        <v>202</v>
      </c>
      <c r="B42" s="345"/>
      <c r="C42" s="345" t="s">
        <v>115</v>
      </c>
      <c r="D42" s="345"/>
      <c r="E42" s="346" t="s">
        <v>285</v>
      </c>
      <c r="F42" s="346"/>
      <c r="G42" s="346"/>
      <c r="H42" s="346"/>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46" t="s">
        <v>213</v>
      </c>
      <c r="B43" s="346"/>
      <c r="C43" s="347" t="e">
        <f>ROUNDDOWN(IF(AL38&lt;=60,1,1+ROUNDUP((AL38-60)/40,0)),1)</f>
        <v>#DIV/0!</v>
      </c>
      <c r="D43" s="347"/>
      <c r="E43" s="347" t="e">
        <f>ROUNDDOWN(AL38/6,1)</f>
        <v>#DIV/0!</v>
      </c>
      <c r="F43" s="347"/>
      <c r="G43" s="347"/>
      <c r="H43" s="347"/>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36" t="str">
        <f>IF(VLOOKUP($AK$1,選択肢!$A$1:$J$31,C51,FALSE)=0,"-",VLOOKUP($AK$1,選択肢!$A$1:$J$31,C51,FALSE))</f>
        <v>管理者</v>
      </c>
      <c r="D46" s="337"/>
      <c r="E46" s="343" t="str">
        <f>IF(VLOOKUP($AK$1,選択肢!$A$1:$J$31,E51,FALSE)=0,"-",VLOOKUP($AK$1,選択肢!$A$1:$J$31,E51,FALSE))</f>
        <v>サービス管理責任者</v>
      </c>
      <c r="F46" s="343"/>
      <c r="G46" s="343"/>
      <c r="H46" s="343"/>
      <c r="I46" s="336" t="str">
        <f>IF(VLOOKUP($AK$1,選択肢!$A$1:$J$31,I51,FALSE)=0,"-",VLOOKUP($AK$1,選択肢!$A$1:$J$31,I51,FALSE))</f>
        <v>看護職員</v>
      </c>
      <c r="J46" s="337"/>
      <c r="K46" s="337"/>
      <c r="L46" s="337"/>
      <c r="M46" s="337"/>
      <c r="N46" s="338"/>
      <c r="O46" s="336" t="str">
        <f>IF(VLOOKUP($AK$1,選択肢!$A$1:$J$31,O51,FALSE)=0,"-",VLOOKUP($AK$1,選択肢!$A$1:$J$31,O51,FALSE))</f>
        <v>理学療法士</v>
      </c>
      <c r="P46" s="337"/>
      <c r="Q46" s="337"/>
      <c r="R46" s="337"/>
      <c r="S46" s="337"/>
      <c r="T46" s="338"/>
      <c r="U46" s="336" t="str">
        <f>IF(VLOOKUP($AK$1,選択肢!$A$1:$J$31,U51,FALSE)=0,"-",VLOOKUP($AK$1,選択肢!$A$1:$J$31,U51,FALSE))</f>
        <v>作業療法士</v>
      </c>
      <c r="V46" s="337"/>
      <c r="W46" s="337"/>
      <c r="X46" s="337"/>
      <c r="Y46" s="337"/>
      <c r="Z46" s="338"/>
      <c r="AA46" s="336" t="str">
        <f>IF(VLOOKUP($AK$1,選択肢!$A$1:$J$31,AA51,FALSE)=0,"-",VLOOKUP($AK$1,選択肢!$A$1:$J$31,AA51,FALSE))</f>
        <v>言語聴覚士</v>
      </c>
      <c r="AB46" s="337"/>
      <c r="AC46" s="337"/>
      <c r="AD46" s="337"/>
      <c r="AE46" s="337"/>
      <c r="AF46" s="338"/>
      <c r="AG46" s="343" t="str">
        <f>IF(VLOOKUP($AK$1,選択肢!$A$1:$J$31,AG51,FALSE)=0,"-",VLOOKUP($AK$1,選択肢!$A$1:$J$31,AG51,FALSE))</f>
        <v>生活支援員</v>
      </c>
      <c r="AH46" s="343"/>
      <c r="AI46" s="343"/>
      <c r="AJ46" s="343"/>
      <c r="AK46" s="343"/>
      <c r="AL46" s="343" t="str">
        <f>IF(VLOOKUP($AK$1,選択肢!$A$1:$J$31,AL51,FALSE)=0,"-",VLOOKUP($AK$1,選択肢!$A$1:$J$31,AL51,FALSE))</f>
        <v>-</v>
      </c>
      <c r="AM46" s="343"/>
      <c r="AN46" s="62"/>
    </row>
    <row r="47" spans="1:43" ht="18" customHeight="1" x14ac:dyDescent="0.55000000000000004">
      <c r="A47" s="62"/>
      <c r="B47" s="82"/>
      <c r="C47" s="114" t="s">
        <v>56</v>
      </c>
      <c r="D47" s="114" t="s">
        <v>57</v>
      </c>
      <c r="E47" s="113" t="s">
        <v>56</v>
      </c>
      <c r="F47" s="344" t="s">
        <v>57</v>
      </c>
      <c r="G47" s="344"/>
      <c r="H47" s="344"/>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0</v>
      </c>
      <c r="F48" s="340">
        <f>COUNTIFS($B$11:$B$30,E$46,$C$11:$C$30,"B",$E$11:$E$30,"*")</f>
        <v>0</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0</v>
      </c>
      <c r="F49" s="340">
        <f>COUNTIFS($B$11:$B$30,E$46,$C$11:$C$30,"D",$E$11:$E$30,"*")</f>
        <v>0</v>
      </c>
      <c r="G49" s="341"/>
      <c r="H49" s="342"/>
      <c r="I49" s="340">
        <f>COUNTIFS($B$11:$B$30,I$46,$C$11:$C$30,"C",$E$11:$E$30,"*")</f>
        <v>0</v>
      </c>
      <c r="J49" s="341"/>
      <c r="K49" s="342"/>
      <c r="L49" s="340">
        <f>COUNTIFS($B$11:$B$30,I$46,$C$11:$C$30,"D",$E$11:$E$30,"*")</f>
        <v>0</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13">
        <f>COUNTIFS($B$11:$B$30,AL$46,$C$11:$C$30,"C",$E$11:$E$30,"*")</f>
        <v>0</v>
      </c>
      <c r="AM49" s="113">
        <f>COUNTIFS($B$11:$B$30,AL$46,$C$11:$C$30,"D",$E$11:$E$30,"*")</f>
        <v>0</v>
      </c>
      <c r="AN49" s="62"/>
    </row>
    <row r="50" spans="1:40" ht="25" customHeight="1" x14ac:dyDescent="0.55000000000000004">
      <c r="A50" s="62"/>
      <c r="B50" s="89" t="s">
        <v>201</v>
      </c>
      <c r="C50" s="336" t="str">
        <f>IF($AK$3="４週",SUMIFS($AK$11:$AK$30,$B$11:$B$30,C46)/4/$AH$5,IF($AK$3="歴月",SUMIFS($AK$11:$AK$30,$B$11:$B$30,C46)/$AL$5,"記載する期間を選択してください"))</f>
        <v>記載する期間を選択してください</v>
      </c>
      <c r="D50" s="338"/>
      <c r="E50" s="336" t="str">
        <f>IF($AK$3="４週",SUMIFS($AK$11:$AK$30,$B$11:$B$30,E46)/4/$AH$5,IF($AK$3="歴月",SUMIFS($AK$11:$AK$30,$B$11:$B$30,E46)/$AL$5,"記載する期間を選択してください"))</f>
        <v>記載する期間を選択してください</v>
      </c>
      <c r="F50" s="337"/>
      <c r="G50" s="337"/>
      <c r="H50" s="338"/>
      <c r="I50" s="336" t="str">
        <f>IF($AK$3="４週",SUMIFS($AK$11:$AK$30,$B$11:$B$30,I46)/4/$AH$5,IF($AK$3="歴月",SUMIFS($AK$11:$AK$30,$B$11:$B$30,I46)/$AL$5,"記載する期間を選択してください"))</f>
        <v>記載する期間を選択してください</v>
      </c>
      <c r="J50" s="337"/>
      <c r="K50" s="337"/>
      <c r="L50" s="337"/>
      <c r="M50" s="337"/>
      <c r="N50" s="338"/>
      <c r="O50" s="336" t="str">
        <f>IF($AK$3="４週",SUMIFS($AK$11:$AK$30,$B$11:$B$30,O46)/4/$AH$5,IF($AK$3="歴月",SUMIFS($AK$11:$AK$30,$B$11:$B$30,O46)/$AL$5,"記載する期間を選択してください"))</f>
        <v>記載する期間を選択してください</v>
      </c>
      <c r="P50" s="337"/>
      <c r="Q50" s="337"/>
      <c r="R50" s="337"/>
      <c r="S50" s="337"/>
      <c r="T50" s="338"/>
      <c r="U50" s="336" t="str">
        <f>IF($AK$3="４週",SUMIFS($AK$11:$AK$30,$B$11:$B$30,U46)/4/$AH$5,IF($AK$3="歴月",SUMIFS($AK$11:$AK$30,$B$11:$B$30,U46)/$AL$5,"記載する期間を選択してください"))</f>
        <v>記載する期間を選択してください</v>
      </c>
      <c r="V50" s="337"/>
      <c r="W50" s="337"/>
      <c r="X50" s="337"/>
      <c r="Y50" s="337"/>
      <c r="Z50" s="338"/>
      <c r="AA50" s="336" t="str">
        <f>IF($AK$3="４週",SUMIFS($AK$11:$AK$30,$B$11:$B$30,AA46)/4/$AH$5,IF($AK$3="歴月",SUMIFS($AK$11:$AK$30,$B$11:$B$30,AA46)/$AL$5,"記載する期間を選択してください"))</f>
        <v>記載する期間を選択してください</v>
      </c>
      <c r="AB50" s="337"/>
      <c r="AC50" s="337"/>
      <c r="AD50" s="337"/>
      <c r="AE50" s="337"/>
      <c r="AF50" s="338"/>
      <c r="AG50" s="336" t="str">
        <f>IF($AK$3="４週",SUMIFS($AK$11:$AK$30,$B$11:$B$30,AG46)/4/$AH$5,IF($AK$3="歴月",SUMIFS($AK$11:$AK$30,$B$11:$B$30,AG46)/$AL$5,"記載する期間を選択してください"))</f>
        <v>記載する期間を選択してください</v>
      </c>
      <c r="AH50" s="337"/>
      <c r="AI50" s="337"/>
      <c r="AJ50" s="337"/>
      <c r="AK50" s="338"/>
      <c r="AL50" s="336" t="str">
        <f>IF($AK$3="４週",SUMIFS($AK$11:$AK$30,$B$11:$B$30,AL46)/4/$AH$5,IF($AK$3="歴月",SUMIFS($AK$11:$AK$30,$B$11:$B$30,AL46)/$AL$5,"記載する期間を選択してください"))</f>
        <v>記載する期間を選択してください</v>
      </c>
      <c r="AM50" s="338"/>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39" t="s">
        <v>173</v>
      </c>
      <c r="D59" s="339"/>
      <c r="E59" s="339"/>
      <c r="F59" s="60"/>
      <c r="G59" s="60"/>
    </row>
    <row r="60" spans="1:40" ht="15" customHeight="1" x14ac:dyDescent="0.55000000000000004">
      <c r="A60" s="60"/>
      <c r="B60" s="107" t="s">
        <v>190</v>
      </c>
      <c r="C60" s="335" t="s">
        <v>174</v>
      </c>
      <c r="D60" s="335"/>
      <c r="E60" s="335"/>
      <c r="F60" s="60"/>
      <c r="G60" s="60"/>
    </row>
    <row r="61" spans="1:40" ht="15" customHeight="1" x14ac:dyDescent="0.55000000000000004">
      <c r="A61" s="60"/>
      <c r="B61" s="107" t="s">
        <v>191</v>
      </c>
      <c r="C61" s="335" t="s">
        <v>175</v>
      </c>
      <c r="D61" s="335"/>
      <c r="E61" s="335"/>
      <c r="F61" s="60"/>
      <c r="G61" s="60"/>
    </row>
    <row r="62" spans="1:40" ht="15" customHeight="1" x14ac:dyDescent="0.55000000000000004">
      <c r="A62" s="60"/>
      <c r="B62" s="107" t="s">
        <v>192</v>
      </c>
      <c r="C62" s="335" t="s">
        <v>176</v>
      </c>
      <c r="D62" s="335"/>
      <c r="E62" s="335"/>
      <c r="F62" s="60"/>
      <c r="G62" s="60"/>
    </row>
    <row r="63" spans="1:40" ht="15" customHeight="1" x14ac:dyDescent="0.55000000000000004">
      <c r="A63" s="60"/>
      <c r="B63" s="107" t="s">
        <v>193</v>
      </c>
      <c r="C63" s="335" t="s">
        <v>177</v>
      </c>
      <c r="D63" s="335"/>
      <c r="E63" s="335"/>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8" width="7.5" style="59" customWidth="1"/>
    <col min="39"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206</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54"/>
      <c r="AN11" s="354"/>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 t="shared" ref="AL12:AL30" si="1">IF($AK$3="４週",AK12/4,AK12/(DAY(EOMONTH($F$9,0))/7))</f>
        <v>#NUM!</v>
      </c>
      <c r="AM12" s="354"/>
      <c r="AN12" s="354"/>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 t="shared" si="1"/>
        <v>#NUM!</v>
      </c>
      <c r="AM13" s="354"/>
      <c r="AN13" s="354"/>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 t="shared" si="1"/>
        <v>#NUM!</v>
      </c>
      <c r="AM14" s="354"/>
      <c r="AN14" s="354"/>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54"/>
      <c r="AN15" s="354"/>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54"/>
      <c r="AN16" s="354"/>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54"/>
      <c r="AN17" s="354"/>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54"/>
      <c r="AN18" s="354"/>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54"/>
      <c r="AN19" s="354"/>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45"/>
      <c r="B37" s="345"/>
      <c r="C37" s="345"/>
      <c r="D37" s="108">
        <v>4</v>
      </c>
      <c r="E37" s="108">
        <v>5</v>
      </c>
      <c r="F37" s="353">
        <v>6</v>
      </c>
      <c r="G37" s="353"/>
      <c r="H37" s="353"/>
      <c r="I37" s="353">
        <v>7</v>
      </c>
      <c r="J37" s="353"/>
      <c r="K37" s="353"/>
      <c r="L37" s="353">
        <v>8</v>
      </c>
      <c r="M37" s="353"/>
      <c r="N37" s="353"/>
      <c r="O37" s="353">
        <v>9</v>
      </c>
      <c r="P37" s="353"/>
      <c r="Q37" s="353"/>
      <c r="R37" s="353">
        <v>10</v>
      </c>
      <c r="S37" s="353"/>
      <c r="T37" s="353"/>
      <c r="U37" s="353">
        <v>11</v>
      </c>
      <c r="V37" s="353"/>
      <c r="W37" s="353"/>
      <c r="X37" s="353">
        <v>12</v>
      </c>
      <c r="Y37" s="353"/>
      <c r="Z37" s="353"/>
      <c r="AA37" s="353">
        <v>1</v>
      </c>
      <c r="AB37" s="353"/>
      <c r="AC37" s="353"/>
      <c r="AD37" s="353">
        <v>2</v>
      </c>
      <c r="AE37" s="353"/>
      <c r="AF37" s="353"/>
      <c r="AG37" s="353">
        <v>3</v>
      </c>
      <c r="AH37" s="353"/>
      <c r="AI37" s="353"/>
      <c r="AJ37" s="345" t="s">
        <v>154</v>
      </c>
      <c r="AK37" s="345"/>
      <c r="AL37" s="121" t="s">
        <v>212</v>
      </c>
      <c r="AM37"/>
      <c r="AN37"/>
      <c r="AO37"/>
      <c r="AP37"/>
      <c r="AQ37"/>
    </row>
    <row r="38" spans="1:43" s="72" customFormat="1" ht="25" customHeight="1" x14ac:dyDescent="0.55000000000000004">
      <c r="A38" s="352" t="s">
        <v>216</v>
      </c>
      <c r="B38" s="352"/>
      <c r="C38" s="352"/>
      <c r="D38" s="122">
        <f>SUM(D39:D40)</f>
        <v>0</v>
      </c>
      <c r="E38" s="122">
        <f>SUM(E39:E40)</f>
        <v>0</v>
      </c>
      <c r="F38" s="347">
        <f>SUM(F39:H40)</f>
        <v>0</v>
      </c>
      <c r="G38" s="347"/>
      <c r="H38" s="347"/>
      <c r="I38" s="347">
        <f>SUM(I39:K40)</f>
        <v>0</v>
      </c>
      <c r="J38" s="347"/>
      <c r="K38" s="347"/>
      <c r="L38" s="347">
        <f>SUM(L39:N40)</f>
        <v>0</v>
      </c>
      <c r="M38" s="347"/>
      <c r="N38" s="347"/>
      <c r="O38" s="347">
        <f>SUM(O39:Q40)</f>
        <v>0</v>
      </c>
      <c r="P38" s="347"/>
      <c r="Q38" s="347"/>
      <c r="R38" s="347">
        <f>SUM(R39:T40)</f>
        <v>0</v>
      </c>
      <c r="S38" s="347"/>
      <c r="T38" s="347"/>
      <c r="U38" s="347">
        <f>SUM(U39:W40)</f>
        <v>0</v>
      </c>
      <c r="V38" s="347"/>
      <c r="W38" s="347"/>
      <c r="X38" s="347">
        <f>SUM(X39:Z40)</f>
        <v>0</v>
      </c>
      <c r="Y38" s="347"/>
      <c r="Z38" s="347"/>
      <c r="AA38" s="347">
        <f>SUM(AA39:AC40)</f>
        <v>0</v>
      </c>
      <c r="AB38" s="347"/>
      <c r="AC38" s="347"/>
      <c r="AD38" s="347">
        <f>SUM(AD39:AF40)</f>
        <v>0</v>
      </c>
      <c r="AE38" s="347"/>
      <c r="AF38" s="347"/>
      <c r="AG38" s="347">
        <f>SUM(AG39:AI40)</f>
        <v>0</v>
      </c>
      <c r="AH38" s="347"/>
      <c r="AI38" s="347"/>
      <c r="AJ38" s="349">
        <f>SUM(D38:AI38)</f>
        <v>0</v>
      </c>
      <c r="AK38" s="349"/>
      <c r="AL38" s="124" t="e">
        <f>ROUNDUP(AJ38/AJ41,1)</f>
        <v>#DIV/0!</v>
      </c>
      <c r="AM38"/>
      <c r="AN38"/>
      <c r="AO38"/>
      <c r="AP38"/>
      <c r="AQ38"/>
    </row>
    <row r="39" spans="1:43" s="72" customFormat="1" ht="25" customHeight="1" x14ac:dyDescent="0.55000000000000004">
      <c r="A39" s="424" t="s">
        <v>226</v>
      </c>
      <c r="B39" s="424"/>
      <c r="C39" s="424"/>
      <c r="D39" s="109"/>
      <c r="E39" s="109"/>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9">
        <f>SUM(D39:AI39)</f>
        <v>0</v>
      </c>
      <c r="AK39" s="349"/>
      <c r="AL39" s="124" t="e">
        <f>ROUNDUP(AJ39/AJ41,1)</f>
        <v>#DIV/0!</v>
      </c>
      <c r="AM39"/>
      <c r="AN39"/>
      <c r="AO39"/>
      <c r="AP39"/>
      <c r="AQ39"/>
    </row>
    <row r="40" spans="1:43" s="72" customFormat="1" ht="25" customHeight="1" x14ac:dyDescent="0.55000000000000004">
      <c r="A40" s="424" t="s">
        <v>225</v>
      </c>
      <c r="B40" s="424"/>
      <c r="C40" s="424"/>
      <c r="D40" s="109"/>
      <c r="E40" s="109"/>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9">
        <f>SUM(D40:AI40)</f>
        <v>0</v>
      </c>
      <c r="AK40" s="349"/>
      <c r="AL40" s="124" t="e">
        <f>ROUNDUP(AJ40/AJ41,1)</f>
        <v>#DIV/0!</v>
      </c>
      <c r="AM40"/>
      <c r="AN40"/>
      <c r="AO40"/>
      <c r="AP40"/>
      <c r="AQ40"/>
    </row>
    <row r="41" spans="1:43" s="72" customFormat="1" ht="25" customHeight="1" x14ac:dyDescent="0.55000000000000004">
      <c r="A41" s="352" t="s">
        <v>209</v>
      </c>
      <c r="B41" s="352"/>
      <c r="C41" s="352"/>
      <c r="D41" s="109"/>
      <c r="E41" s="109"/>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9">
        <f>+SUM(D41:AI41)</f>
        <v>0</v>
      </c>
      <c r="AK41" s="349"/>
      <c r="AL41" s="123"/>
      <c r="AM41"/>
      <c r="AN41"/>
      <c r="AO41"/>
      <c r="AP41"/>
      <c r="AQ41"/>
    </row>
    <row r="42" spans="1:43" s="72" customFormat="1" ht="5.15" customHeight="1" x14ac:dyDescent="0.55000000000000004">
      <c r="A42" s="118"/>
      <c r="B42" s="118"/>
      <c r="C42" s="118"/>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45" t="s">
        <v>202</v>
      </c>
      <c r="B44" s="345"/>
      <c r="C44" s="345" t="s">
        <v>115</v>
      </c>
      <c r="D44" s="345"/>
      <c r="E44" s="346" t="s">
        <v>118</v>
      </c>
      <c r="F44" s="346"/>
      <c r="G44" s="346"/>
      <c r="H44" s="346"/>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18" customHeight="1" x14ac:dyDescent="0.55000000000000004">
      <c r="A45" s="346" t="s">
        <v>213</v>
      </c>
      <c r="B45" s="346"/>
      <c r="C45" s="347" t="e">
        <f>ROUNDDOWN(IF(AL38&lt;=60,1,1+ROUNDUP((AL38-60)/40,0)),1)</f>
        <v>#DIV/0!</v>
      </c>
      <c r="D45" s="347"/>
      <c r="E45" s="347" t="e">
        <f>ROUNDDOWN(AL39/6+AL40/10,1)</f>
        <v>#DIV/0!</v>
      </c>
      <c r="F45" s="347"/>
      <c r="G45" s="347"/>
      <c r="H45" s="347"/>
      <c r="I45"/>
      <c r="J45"/>
      <c r="K45"/>
      <c r="L45"/>
      <c r="M45"/>
      <c r="N45"/>
      <c r="O45"/>
      <c r="P45"/>
      <c r="Q45"/>
      <c r="R45"/>
      <c r="S45"/>
      <c r="T45"/>
      <c r="U45"/>
      <c r="W45" s="69"/>
      <c r="X45" s="70"/>
      <c r="Y45" s="70"/>
      <c r="Z45" s="70"/>
      <c r="AA45" s="70"/>
      <c r="AB45" s="70"/>
      <c r="AC45" s="70"/>
      <c r="AD45" s="70"/>
      <c r="AE45" s="70"/>
      <c r="AF45" s="70"/>
      <c r="AG45" s="119"/>
      <c r="AH45" s="119"/>
      <c r="AI45" s="119"/>
      <c r="AJ45" s="120"/>
      <c r="AK45" s="70"/>
      <c r="AL45" s="69"/>
      <c r="AM45" s="69"/>
      <c r="AN45" s="71"/>
    </row>
    <row r="46" spans="1:43" s="72" customFormat="1" ht="5.15" customHeight="1" x14ac:dyDescent="0.55000000000000004">
      <c r="A46" s="118"/>
      <c r="B46" s="118"/>
      <c r="C46" s="118"/>
      <c r="D46" s="118"/>
      <c r="E46" s="118"/>
      <c r="F46" s="118"/>
      <c r="G46" s="118"/>
      <c r="H46" s="118"/>
      <c r="I46" s="118"/>
      <c r="J46" s="119"/>
      <c r="K46" s="119"/>
      <c r="L46" s="119"/>
      <c r="M46" s="120"/>
      <c r="N46" s="70"/>
      <c r="O46" s="70"/>
      <c r="P46" s="70"/>
      <c r="Q46"/>
      <c r="W46" s="69"/>
      <c r="X46" s="70"/>
      <c r="Y46" s="70"/>
      <c r="Z46" s="70"/>
      <c r="AA46" s="70"/>
      <c r="AB46" s="70"/>
      <c r="AC46" s="70"/>
      <c r="AD46" s="70"/>
      <c r="AE46" s="70"/>
      <c r="AF46" s="70"/>
      <c r="AG46" s="119"/>
      <c r="AH46" s="119"/>
      <c r="AI46" s="119"/>
      <c r="AJ46" s="120"/>
      <c r="AK46" s="70"/>
      <c r="AL46" s="69"/>
      <c r="AM46" s="69"/>
      <c r="AN46" s="71"/>
    </row>
    <row r="47" spans="1:43" ht="21" customHeight="1" x14ac:dyDescent="0.550000000000000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5" customHeight="1" x14ac:dyDescent="0.55000000000000004">
      <c r="A48" s="62"/>
      <c r="B48" s="82"/>
      <c r="C48" s="336" t="str">
        <f>IF(VLOOKUP($AK$1,選択肢!$A$1:$J$31,C53,FALSE)=0,"-",VLOOKUP($AK$1,選択肢!$A$1:$J$31,C53,FALSE))</f>
        <v>管理者</v>
      </c>
      <c r="D48" s="337"/>
      <c r="E48" s="343" t="str">
        <f>IF(VLOOKUP($AK$1,選択肢!$A$1:$J$31,E53,FALSE)=0,"-",VLOOKUP($AK$1,選択肢!$A$1:$J$31,E53,FALSE))</f>
        <v>サービス管理責任者</v>
      </c>
      <c r="F48" s="343"/>
      <c r="G48" s="343"/>
      <c r="H48" s="343"/>
      <c r="I48" s="336" t="str">
        <f>IF(VLOOKUP($AK$1,選択肢!$A$1:$J$31,I53,FALSE)=0,"-",VLOOKUP($AK$1,選択肢!$A$1:$J$31,I53,FALSE))</f>
        <v>地域移行支援員</v>
      </c>
      <c r="J48" s="337"/>
      <c r="K48" s="337"/>
      <c r="L48" s="337"/>
      <c r="M48" s="337"/>
      <c r="N48" s="338"/>
      <c r="O48" s="336" t="str">
        <f>IF(VLOOKUP($AK$1,選択肢!$A$1:$J$31,O53,FALSE)=0,"-",VLOOKUP($AK$1,選択肢!$A$1:$J$31,O53,FALSE))</f>
        <v>生活支援員</v>
      </c>
      <c r="P48" s="337"/>
      <c r="Q48" s="337"/>
      <c r="R48" s="337"/>
      <c r="S48" s="337"/>
      <c r="T48" s="338"/>
      <c r="U48" s="336" t="str">
        <f>IF(VLOOKUP($AK$1,選択肢!$A$1:$J$31,U53,FALSE)=0,"-",VLOOKUP($AK$1,選択肢!$A$1:$J$31,U53,FALSE))</f>
        <v>その他職員</v>
      </c>
      <c r="V48" s="337"/>
      <c r="W48" s="337"/>
      <c r="X48" s="337"/>
      <c r="Y48" s="337"/>
      <c r="Z48" s="338"/>
      <c r="AA48" s="336" t="str">
        <f>IF(VLOOKUP($AK$1,選択肢!$A$1:$J$31,AA53,FALSE)=0,"-",VLOOKUP($AK$1,選択肢!$A$1:$J$31,AA53,FALSE))</f>
        <v>-</v>
      </c>
      <c r="AB48" s="337"/>
      <c r="AC48" s="337"/>
      <c r="AD48" s="337"/>
      <c r="AE48" s="337"/>
      <c r="AF48" s="338"/>
      <c r="AG48" s="343" t="str">
        <f>IF(VLOOKUP($AK$1,選択肢!$A$1:$J$31,AG53,FALSE)=0,"-",VLOOKUP($AK$1,選択肢!$A$1:$J$31,AG53,FALSE))</f>
        <v>-</v>
      </c>
      <c r="AH48" s="343"/>
      <c r="AI48" s="343"/>
      <c r="AJ48" s="343"/>
      <c r="AK48" s="343"/>
      <c r="AL48" s="343" t="str">
        <f>IF(VLOOKUP($AK$1,選択肢!$A$1:$J$31,AL53,FALSE)=0,"-",VLOOKUP($AK$1,選択肢!$A$1:$J$31,AL53,FALSE))</f>
        <v>-</v>
      </c>
      <c r="AM48" s="343"/>
      <c r="AN48" s="62"/>
    </row>
    <row r="49" spans="1:40" ht="18" customHeight="1" x14ac:dyDescent="0.55000000000000004">
      <c r="A49" s="62"/>
      <c r="B49" s="82"/>
      <c r="C49" s="114" t="s">
        <v>56</v>
      </c>
      <c r="D49" s="114" t="s">
        <v>57</v>
      </c>
      <c r="E49" s="113" t="s">
        <v>56</v>
      </c>
      <c r="F49" s="344" t="s">
        <v>57</v>
      </c>
      <c r="G49" s="344"/>
      <c r="H49" s="344"/>
      <c r="I49" s="340" t="s">
        <v>56</v>
      </c>
      <c r="J49" s="341"/>
      <c r="K49" s="342"/>
      <c r="L49" s="340" t="s">
        <v>57</v>
      </c>
      <c r="M49" s="341"/>
      <c r="N49" s="342"/>
      <c r="O49" s="340" t="s">
        <v>56</v>
      </c>
      <c r="P49" s="341"/>
      <c r="Q49" s="342"/>
      <c r="R49" s="340" t="s">
        <v>57</v>
      </c>
      <c r="S49" s="341"/>
      <c r="T49" s="342"/>
      <c r="U49" s="340" t="s">
        <v>56</v>
      </c>
      <c r="V49" s="341"/>
      <c r="W49" s="342"/>
      <c r="X49" s="340" t="s">
        <v>57</v>
      </c>
      <c r="Y49" s="341"/>
      <c r="Z49" s="342"/>
      <c r="AA49" s="340" t="s">
        <v>56</v>
      </c>
      <c r="AB49" s="341"/>
      <c r="AC49" s="342"/>
      <c r="AD49" s="340" t="s">
        <v>57</v>
      </c>
      <c r="AE49" s="341"/>
      <c r="AF49" s="342"/>
      <c r="AG49" s="340" t="s">
        <v>56</v>
      </c>
      <c r="AH49" s="341"/>
      <c r="AI49" s="342"/>
      <c r="AJ49" s="340" t="s">
        <v>57</v>
      </c>
      <c r="AK49" s="342"/>
      <c r="AL49" s="113" t="s">
        <v>19</v>
      </c>
      <c r="AM49" s="113" t="s">
        <v>18</v>
      </c>
      <c r="AN49" s="62"/>
    </row>
    <row r="50" spans="1:40" ht="18" customHeight="1" x14ac:dyDescent="0.55000000000000004">
      <c r="A50" s="62"/>
      <c r="B50" s="81" t="s">
        <v>108</v>
      </c>
      <c r="C50" s="113">
        <f>COUNTIFS($B$11:$B$30,C$48,$C$11:$C$30,"A",$E$11:$E$30,"*")</f>
        <v>0</v>
      </c>
      <c r="D50" s="113">
        <f>COUNTIFS($B$11:$B$30,C$48,$C$11:$C$30,"B",$E$11:$E$30,"*")</f>
        <v>0</v>
      </c>
      <c r="E50" s="113">
        <f>COUNTIFS($B$11:$B$30,E$48,$C$11:$C$30,"A",$E$11:$E$30,"*")</f>
        <v>0</v>
      </c>
      <c r="F50" s="340">
        <f>COUNTIFS($B$11:$B$30,E$48,$C$11:$C$30,"B",$E$11:$E$30,"*")</f>
        <v>0</v>
      </c>
      <c r="G50" s="341"/>
      <c r="H50" s="342"/>
      <c r="I50" s="340">
        <f>COUNTIFS($B$11:$B$30,I$48,$C$11:$C$30,"A",$E$11:$E$30,"*")</f>
        <v>0</v>
      </c>
      <c r="J50" s="341"/>
      <c r="K50" s="342"/>
      <c r="L50" s="340">
        <f>COUNTIFS($B$11:$B$30,I$48,$C$11:$C$30,"B",$E$11:$E$30,"*")</f>
        <v>0</v>
      </c>
      <c r="M50" s="341"/>
      <c r="N50" s="342"/>
      <c r="O50" s="340">
        <f>COUNTIFS($B$11:$B$30,O$48,$C$11:$C$30,"A",$E$11:$E$30,"*")</f>
        <v>0</v>
      </c>
      <c r="P50" s="341"/>
      <c r="Q50" s="342"/>
      <c r="R50" s="340">
        <f>COUNTIFS($B$11:$B$30,O$48,$C$11:$C$30,"B",$E$11:$E$30,"*")</f>
        <v>0</v>
      </c>
      <c r="S50" s="341"/>
      <c r="T50" s="342"/>
      <c r="U50" s="340">
        <f>COUNTIFS($B$11:$B$30,U$48,$C$11:$C$30,"A",$E$11:$E$30,"*")</f>
        <v>0</v>
      </c>
      <c r="V50" s="341"/>
      <c r="W50" s="342"/>
      <c r="X50" s="340">
        <f>COUNTIFS($B$11:$B$30,U$48,$C$11:$C$30,"B",$E$11:$E$30,"*")</f>
        <v>0</v>
      </c>
      <c r="Y50" s="341"/>
      <c r="Z50" s="342"/>
      <c r="AA50" s="340">
        <f>COUNTIFS($B$11:$B$30,AA$48,$C$11:$C$30,"A",$E$11:$E$30,"*")</f>
        <v>0</v>
      </c>
      <c r="AB50" s="341"/>
      <c r="AC50" s="342"/>
      <c r="AD50" s="340">
        <f>COUNTIFS($B$11:$B$30,AA$48,$C$11:$C$30,"B",$E$11:$E$30,"*")</f>
        <v>0</v>
      </c>
      <c r="AE50" s="341"/>
      <c r="AF50" s="342"/>
      <c r="AG50" s="340">
        <f>COUNTIFS($B$11:$B$30,AG$48,$C$11:$C$30,"A",$E$11:$E$30,"*")</f>
        <v>0</v>
      </c>
      <c r="AH50" s="341"/>
      <c r="AI50" s="342"/>
      <c r="AJ50" s="340">
        <f>COUNTIFS($B$11:$B$30,AG$48,$C$11:$C$30,"B",$E$11:$E$30,"*")</f>
        <v>0</v>
      </c>
      <c r="AK50" s="342"/>
      <c r="AL50" s="113">
        <f>COUNTIFS($B$11:$B$30,AL$48,$C$11:$C$30,"A",$E$11:$E$30,"*")</f>
        <v>0</v>
      </c>
      <c r="AM50" s="113">
        <f>COUNTIFS($B$11:$B$30,AL$48,$C$11:$C$30,"B",$E$11:$E$30,"*")</f>
        <v>0</v>
      </c>
      <c r="AN50" s="62"/>
    </row>
    <row r="51" spans="1:40" ht="18" customHeight="1" x14ac:dyDescent="0.55000000000000004">
      <c r="A51" s="62"/>
      <c r="B51" s="89" t="s">
        <v>109</v>
      </c>
      <c r="C51" s="113">
        <f>COUNTIFS($B$11:$B$30,C$48,$C$11:$C$30,"C",$E$11:$E$30,"*")</f>
        <v>0</v>
      </c>
      <c r="D51" s="113">
        <f>COUNTIFS($B$11:$B$30,C$48,$C$11:$C$30,"D",$E$11:$E$30,"*")</f>
        <v>0</v>
      </c>
      <c r="E51" s="113">
        <f>COUNTIFS($B$11:$B$30,E$48,$C$11:$C$30,"C",$E$11:$E$30,"*")</f>
        <v>0</v>
      </c>
      <c r="F51" s="340">
        <f>COUNTIFS($B$11:$B$30,E$48,$C$11:$C$30,"D",$E$11:$E$30,"*")</f>
        <v>0</v>
      </c>
      <c r="G51" s="341"/>
      <c r="H51" s="342"/>
      <c r="I51" s="340">
        <f>COUNTIFS($B$11:$B$30,I$48,$C$11:$C$30,"C",$E$11:$E$30,"*")</f>
        <v>0</v>
      </c>
      <c r="J51" s="341"/>
      <c r="K51" s="342"/>
      <c r="L51" s="340">
        <f>COUNTIFS($B$11:$B$30,I$48,$C$11:$C$30,"D",$E$11:$E$30,"*")</f>
        <v>0</v>
      </c>
      <c r="M51" s="341"/>
      <c r="N51" s="342"/>
      <c r="O51" s="340">
        <f>COUNTIFS($B$11:$B$30,O$48,$C$11:$C$30,"C",$E$11:$E$30,"*")</f>
        <v>0</v>
      </c>
      <c r="P51" s="341"/>
      <c r="Q51" s="342"/>
      <c r="R51" s="340">
        <f>COUNTIFS($B$11:$B$30,O$48,$C$11:$C$30,"D",$E$11:$E$30,"*")</f>
        <v>0</v>
      </c>
      <c r="S51" s="341"/>
      <c r="T51" s="342"/>
      <c r="U51" s="340">
        <f>COUNTIFS($B$11:$B$30,U$48,$C$11:$C$30,"C",$E$11:$E$30,"*")</f>
        <v>0</v>
      </c>
      <c r="V51" s="341"/>
      <c r="W51" s="342"/>
      <c r="X51" s="340">
        <f>COUNTIFS($B$11:$B$30,U$48,$C$11:$C$30,"D",$E$11:$E$30,"*")</f>
        <v>0</v>
      </c>
      <c r="Y51" s="341"/>
      <c r="Z51" s="342"/>
      <c r="AA51" s="340">
        <f>COUNTIFS($B$11:$B$30,AA$48,$C$11:$C$30,"C",$E$11:$E$30,"*")</f>
        <v>0</v>
      </c>
      <c r="AB51" s="341"/>
      <c r="AC51" s="342"/>
      <c r="AD51" s="340">
        <f>COUNTIFS($B$11:$B$30,AA$48,$C$11:$C$30,"D",$E$11:$E$30,"*")</f>
        <v>0</v>
      </c>
      <c r="AE51" s="341"/>
      <c r="AF51" s="342"/>
      <c r="AG51" s="340">
        <f>COUNTIFS($B$11:$B$30,AG$48,$C$11:$C$30,"C",$E$11:$E$30,"*")</f>
        <v>0</v>
      </c>
      <c r="AH51" s="341"/>
      <c r="AI51" s="342"/>
      <c r="AJ51" s="340">
        <f>COUNTIFS($B$11:$B$30,AG$48,$C$11:$C$30,"D",$E$11:$E$30,"*")</f>
        <v>0</v>
      </c>
      <c r="AK51" s="342"/>
      <c r="AL51" s="113">
        <f>COUNTIFS($B$11:$B$30,AL$48,$C$11:$C$30,"C",$E$11:$E$30,"*")</f>
        <v>0</v>
      </c>
      <c r="AM51" s="113">
        <f>COUNTIFS($B$11:$B$30,AL$48,$C$11:$C$30,"D",$E$11:$E$30,"*")</f>
        <v>0</v>
      </c>
      <c r="AN51" s="62"/>
    </row>
    <row r="52" spans="1:40" ht="25" customHeight="1" x14ac:dyDescent="0.55000000000000004">
      <c r="A52" s="62"/>
      <c r="B52" s="89" t="s">
        <v>201</v>
      </c>
      <c r="C52" s="336" t="str">
        <f>IF($AK$3="４週",SUMIFS($AK$11:$AK$30,$B$11:$B$30,C48)/4/$AH$5,IF($AK$3="歴月",SUMIFS($AK$11:$AK$30,$B$11:$B$30,C48)/$AL$5,"記載する期間を選択してください"))</f>
        <v>記載する期間を選択してください</v>
      </c>
      <c r="D52" s="338"/>
      <c r="E52" s="336" t="str">
        <f>IF($AK$3="４週",SUMIFS($AK$11:$AK$30,$B$11:$B$30,E48)/4/$AH$5,IF($AK$3="歴月",SUMIFS($AK$11:$AK$30,$B$11:$B$30,E48)/$AL$5,"記載する期間を選択してください"))</f>
        <v>記載する期間を選択してください</v>
      </c>
      <c r="F52" s="337"/>
      <c r="G52" s="337"/>
      <c r="H52" s="338"/>
      <c r="I52" s="336" t="str">
        <f>IF($AK$3="４週",SUMIFS($AK$11:$AK$30,$B$11:$B$30,I48)/4/$AH$5,IF($AK$3="歴月",SUMIFS($AK$11:$AK$30,$B$11:$B$30,I48)/$AL$5,"記載する期間を選択してください"))</f>
        <v>記載する期間を選択してください</v>
      </c>
      <c r="J52" s="337"/>
      <c r="K52" s="337"/>
      <c r="L52" s="337"/>
      <c r="M52" s="337"/>
      <c r="N52" s="338"/>
      <c r="O52" s="336" t="str">
        <f>IF($AK$3="４週",SUMIFS($AK$11:$AK$30,$B$11:$B$30,O48)/4/$AH$5,IF($AK$3="歴月",SUMIFS($AK$11:$AK$30,$B$11:$B$30,O48)/$AL$5,"記載する期間を選択してください"))</f>
        <v>記載する期間を選択してください</v>
      </c>
      <c r="P52" s="337"/>
      <c r="Q52" s="337"/>
      <c r="R52" s="337"/>
      <c r="S52" s="337"/>
      <c r="T52" s="338"/>
      <c r="U52" s="336" t="str">
        <f>IF($AK$3="４週",SUMIFS($AK$11:$AK$30,$B$11:$B$30,U48)/4/$AH$5,IF($AK$3="歴月",SUMIFS($AK$11:$AK$30,$B$11:$B$30,U48)/$AL$5,"記載する期間を選択してください"))</f>
        <v>記載する期間を選択してください</v>
      </c>
      <c r="V52" s="337"/>
      <c r="W52" s="337"/>
      <c r="X52" s="337"/>
      <c r="Y52" s="337"/>
      <c r="Z52" s="338"/>
      <c r="AA52" s="336" t="str">
        <f>IF($AK$3="４週",SUMIFS($AK$11:$AK$30,$B$11:$B$30,AA48)/4/$AH$5,IF($AK$3="歴月",SUMIFS($AK$11:$AK$30,$B$11:$B$30,AA48)/$AL$5,"記載する期間を選択してください"))</f>
        <v>記載する期間を選択してください</v>
      </c>
      <c r="AB52" s="337"/>
      <c r="AC52" s="337"/>
      <c r="AD52" s="337"/>
      <c r="AE52" s="337"/>
      <c r="AF52" s="338"/>
      <c r="AG52" s="336" t="str">
        <f>IF($AK$3="４週",SUMIFS($AK$11:$AK$30,$B$11:$B$30,AG48)/4/$AH$5,IF($AK$3="歴月",SUMIFS($AK$11:$AK$30,$B$11:$B$30,AG48)/$AL$5,"記載する期間を選択してください"))</f>
        <v>記載する期間を選択してください</v>
      </c>
      <c r="AH52" s="337"/>
      <c r="AI52" s="337"/>
      <c r="AJ52" s="337"/>
      <c r="AK52" s="338"/>
      <c r="AL52" s="336" t="str">
        <f>IF($AK$3="４週",SUMIFS($AK$11:$AK$30,$B$11:$B$30,AL48)/4/$AH$5,IF($AK$3="歴月",SUMIFS($AK$11:$AK$30,$B$11:$B$30,AL48)/$AL$5,"記載する期間を選択してください"))</f>
        <v>記載する期間を選択してください</v>
      </c>
      <c r="AM52" s="338"/>
      <c r="AN52" s="62"/>
    </row>
    <row r="53" spans="1:40" ht="5.15" customHeight="1" x14ac:dyDescent="0.550000000000000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550000000000000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550000000000000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550000000000000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55000000000000004">
      <c r="A59" s="60" t="s">
        <v>170</v>
      </c>
      <c r="B59" s="103"/>
      <c r="C59" s="60"/>
      <c r="D59" s="60"/>
      <c r="E59" s="60"/>
      <c r="F59" s="60"/>
      <c r="G59" s="60"/>
    </row>
    <row r="60" spans="1:40" ht="15" customHeight="1" x14ac:dyDescent="0.55000000000000004">
      <c r="A60" s="60" t="s">
        <v>171</v>
      </c>
      <c r="B60" s="103"/>
      <c r="C60" s="60"/>
      <c r="D60" s="60"/>
      <c r="E60" s="60"/>
      <c r="F60" s="60"/>
      <c r="G60" s="60"/>
    </row>
    <row r="61" spans="1:40" ht="15" customHeight="1" x14ac:dyDescent="0.55000000000000004">
      <c r="A61" s="60"/>
      <c r="B61" s="81" t="s">
        <v>172</v>
      </c>
      <c r="C61" s="339" t="s">
        <v>173</v>
      </c>
      <c r="D61" s="339"/>
      <c r="E61" s="339"/>
      <c r="F61" s="60"/>
      <c r="G61" s="60"/>
    </row>
    <row r="62" spans="1:40" ht="15" customHeight="1" x14ac:dyDescent="0.55000000000000004">
      <c r="A62" s="60"/>
      <c r="B62" s="107" t="s">
        <v>190</v>
      </c>
      <c r="C62" s="335" t="s">
        <v>174</v>
      </c>
      <c r="D62" s="335"/>
      <c r="E62" s="335"/>
      <c r="F62" s="60"/>
      <c r="G62" s="60"/>
    </row>
    <row r="63" spans="1:40" ht="15" customHeight="1" x14ac:dyDescent="0.55000000000000004">
      <c r="A63" s="60"/>
      <c r="B63" s="107" t="s">
        <v>191</v>
      </c>
      <c r="C63" s="335" t="s">
        <v>175</v>
      </c>
      <c r="D63" s="335"/>
      <c r="E63" s="335"/>
      <c r="F63" s="60"/>
      <c r="G63" s="60"/>
    </row>
    <row r="64" spans="1:40" ht="15" customHeight="1" x14ac:dyDescent="0.55000000000000004">
      <c r="A64" s="60"/>
      <c r="B64" s="107" t="s">
        <v>192</v>
      </c>
      <c r="C64" s="335" t="s">
        <v>176</v>
      </c>
      <c r="D64" s="335"/>
      <c r="E64" s="335"/>
      <c r="F64" s="60"/>
      <c r="G64" s="60"/>
    </row>
    <row r="65" spans="1:7" ht="15" customHeight="1" x14ac:dyDescent="0.55000000000000004">
      <c r="A65" s="60"/>
      <c r="B65" s="107" t="s">
        <v>193</v>
      </c>
      <c r="C65" s="335" t="s">
        <v>177</v>
      </c>
      <c r="D65" s="335"/>
      <c r="E65" s="335"/>
      <c r="F65" s="60"/>
      <c r="G65" s="60"/>
    </row>
    <row r="66" spans="1:7" ht="15" customHeight="1" x14ac:dyDescent="0.55000000000000004">
      <c r="A66" s="60"/>
      <c r="B66" s="94" t="s">
        <v>178</v>
      </c>
      <c r="C66" s="60"/>
      <c r="D66" s="60"/>
      <c r="E66" s="60"/>
      <c r="F66" s="60"/>
      <c r="G66" s="60"/>
    </row>
    <row r="67" spans="1:7" ht="15" customHeight="1" x14ac:dyDescent="0.55000000000000004">
      <c r="A67" s="60"/>
      <c r="B67" s="94" t="s">
        <v>195</v>
      </c>
      <c r="C67" s="60"/>
      <c r="D67" s="60"/>
      <c r="E67" s="60"/>
      <c r="F67" s="60"/>
      <c r="G67" s="60"/>
    </row>
    <row r="68" spans="1:7" ht="15" customHeight="1" x14ac:dyDescent="0.55000000000000004">
      <c r="A68" s="60"/>
      <c r="B68" s="94" t="s">
        <v>179</v>
      </c>
      <c r="C68" s="60"/>
      <c r="D68" s="60"/>
      <c r="E68" s="60"/>
      <c r="F68" s="60"/>
      <c r="G68" s="60"/>
    </row>
    <row r="69" spans="1:7" ht="15" customHeight="1" x14ac:dyDescent="0.55000000000000004">
      <c r="A69" s="60" t="s">
        <v>180</v>
      </c>
      <c r="B69" s="103"/>
      <c r="C69" s="60"/>
      <c r="D69" s="60"/>
      <c r="E69" s="60"/>
      <c r="F69" s="60"/>
      <c r="G69" s="60"/>
    </row>
    <row r="70" spans="1:7" ht="15" customHeight="1" x14ac:dyDescent="0.55000000000000004">
      <c r="A70" s="60" t="s">
        <v>310</v>
      </c>
      <c r="B70" s="103"/>
      <c r="C70" s="60"/>
      <c r="D70" s="60"/>
      <c r="E70" s="60"/>
      <c r="F70" s="60"/>
      <c r="G70" s="60"/>
    </row>
    <row r="71" spans="1:7" ht="15" customHeight="1" x14ac:dyDescent="0.55000000000000004">
      <c r="A71" s="60" t="s">
        <v>196</v>
      </c>
      <c r="B71" s="103"/>
      <c r="C71" s="60"/>
      <c r="D71" s="60"/>
      <c r="E71" s="60"/>
      <c r="F71" s="60"/>
      <c r="G71" s="60"/>
    </row>
    <row r="72" spans="1:7" ht="15" customHeight="1" x14ac:dyDescent="0.55000000000000004">
      <c r="A72" s="60" t="s">
        <v>182</v>
      </c>
      <c r="B72" s="103"/>
      <c r="C72" s="60"/>
      <c r="D72" s="60"/>
      <c r="E72" s="60"/>
      <c r="F72" s="60"/>
      <c r="G72" s="60"/>
    </row>
    <row r="73" spans="1:7" ht="15" customHeight="1" x14ac:dyDescent="0.55000000000000004">
      <c r="A73" s="60" t="s">
        <v>295</v>
      </c>
      <c r="B73" s="103"/>
      <c r="C73" s="60"/>
      <c r="D73" s="60"/>
      <c r="E73" s="60"/>
      <c r="F73" s="60"/>
      <c r="G73" s="60"/>
    </row>
    <row r="74" spans="1:7" ht="15" customHeight="1" x14ac:dyDescent="0.55000000000000004">
      <c r="A74" s="60" t="s">
        <v>183</v>
      </c>
      <c r="B74" s="103"/>
      <c r="C74" s="60"/>
      <c r="D74" s="60"/>
      <c r="E74" s="60"/>
      <c r="F74" s="60"/>
      <c r="G74" s="60"/>
    </row>
    <row r="75" spans="1:7" ht="15" customHeight="1" x14ac:dyDescent="0.55000000000000004">
      <c r="A75" s="60" t="s">
        <v>184</v>
      </c>
      <c r="B75" s="103"/>
      <c r="C75" s="60"/>
      <c r="D75" s="60"/>
      <c r="E75" s="60"/>
      <c r="F75" s="60"/>
      <c r="G75" s="60"/>
    </row>
    <row r="76" spans="1:7" ht="15" customHeight="1" x14ac:dyDescent="0.55000000000000004">
      <c r="A76" s="60" t="s">
        <v>185</v>
      </c>
      <c r="B76" s="103"/>
      <c r="C76" s="60"/>
      <c r="D76" s="60"/>
      <c r="E76" s="60"/>
      <c r="F76" s="60"/>
      <c r="G76" s="60"/>
    </row>
    <row r="77" spans="1:7" ht="15" customHeight="1" x14ac:dyDescent="0.55000000000000004">
      <c r="A77" s="60" t="s">
        <v>186</v>
      </c>
      <c r="B77" s="103"/>
      <c r="C77" s="60"/>
      <c r="D77" s="60"/>
      <c r="E77" s="60"/>
      <c r="F77" s="60"/>
      <c r="G77" s="60"/>
    </row>
    <row r="78" spans="1:7" ht="15" customHeight="1" x14ac:dyDescent="0.55000000000000004">
      <c r="A78" s="60" t="s">
        <v>187</v>
      </c>
      <c r="B78" s="103"/>
      <c r="C78" s="60"/>
      <c r="D78" s="60"/>
      <c r="E78" s="60"/>
      <c r="F78" s="60"/>
      <c r="G78" s="60"/>
    </row>
    <row r="79" spans="1:7" ht="15" customHeight="1" x14ac:dyDescent="0.55000000000000004">
      <c r="A79" s="60" t="s">
        <v>188</v>
      </c>
      <c r="B79" s="103"/>
      <c r="C79" s="60"/>
      <c r="D79" s="60"/>
      <c r="E79" s="60"/>
      <c r="F79" s="60"/>
      <c r="G79" s="60"/>
    </row>
    <row r="80" spans="1:7" ht="15" customHeight="1" x14ac:dyDescent="0.55000000000000004">
      <c r="A80" s="60" t="s">
        <v>189</v>
      </c>
      <c r="B80" s="103"/>
      <c r="C80" s="60"/>
      <c r="D80" s="60"/>
      <c r="E80" s="60"/>
      <c r="F80" s="60"/>
      <c r="G80" s="60"/>
    </row>
    <row r="81" spans="1:7" ht="15" customHeight="1" x14ac:dyDescent="0.55000000000000004">
      <c r="A81" s="60" t="s">
        <v>194</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101</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54"/>
      <c r="AN11" s="354"/>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 t="shared" ref="AL12:AL30" si="1">IF($AK$3="４週",AK12/4,AK12/(DAY(EOMONTH($F$9,0))/7))</f>
        <v>#NUM!</v>
      </c>
      <c r="AM12" s="354"/>
      <c r="AN12" s="354"/>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 t="shared" si="1"/>
        <v>#NUM!</v>
      </c>
      <c r="AM13" s="354"/>
      <c r="AN13" s="354"/>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 t="shared" si="1"/>
        <v>#NUM!</v>
      </c>
      <c r="AM14" s="354"/>
      <c r="AN14" s="354"/>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54"/>
      <c r="AN15" s="354"/>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54"/>
      <c r="AN16" s="354"/>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54"/>
      <c r="AN17" s="354"/>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54"/>
      <c r="AN18" s="354"/>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54"/>
      <c r="AN19" s="354"/>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45"/>
      <c r="B37" s="345"/>
      <c r="C37" s="345"/>
      <c r="D37" s="108">
        <v>4</v>
      </c>
      <c r="E37" s="108">
        <v>5</v>
      </c>
      <c r="F37" s="353">
        <v>6</v>
      </c>
      <c r="G37" s="353"/>
      <c r="H37" s="353"/>
      <c r="I37" s="353">
        <v>7</v>
      </c>
      <c r="J37" s="353"/>
      <c r="K37" s="353"/>
      <c r="L37" s="353">
        <v>8</v>
      </c>
      <c r="M37" s="353"/>
      <c r="N37" s="353"/>
      <c r="O37" s="353">
        <v>9</v>
      </c>
      <c r="P37" s="353"/>
      <c r="Q37" s="353"/>
      <c r="R37" s="353">
        <v>10</v>
      </c>
      <c r="S37" s="353"/>
      <c r="T37" s="353"/>
      <c r="U37" s="353">
        <v>11</v>
      </c>
      <c r="V37" s="353"/>
      <c r="W37" s="353"/>
      <c r="X37" s="353">
        <v>12</v>
      </c>
      <c r="Y37" s="353"/>
      <c r="Z37" s="353"/>
      <c r="AA37" s="353">
        <v>1</v>
      </c>
      <c r="AB37" s="353"/>
      <c r="AC37" s="353"/>
      <c r="AD37" s="353">
        <v>2</v>
      </c>
      <c r="AE37" s="353"/>
      <c r="AF37" s="353"/>
      <c r="AG37" s="353">
        <v>3</v>
      </c>
      <c r="AH37" s="353"/>
      <c r="AI37" s="353"/>
      <c r="AJ37" s="345" t="s">
        <v>154</v>
      </c>
      <c r="AK37" s="345"/>
      <c r="AL37" s="121" t="s">
        <v>212</v>
      </c>
      <c r="AM37"/>
      <c r="AN37"/>
      <c r="AO37"/>
      <c r="AP37"/>
      <c r="AQ37"/>
    </row>
    <row r="38" spans="1:43" s="72" customFormat="1" ht="18" customHeight="1" x14ac:dyDescent="0.55000000000000004">
      <c r="A38" s="352" t="s">
        <v>216</v>
      </c>
      <c r="B38" s="352"/>
      <c r="C38" s="352"/>
      <c r="D38" s="109"/>
      <c r="E38" s="109"/>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9">
        <f>SUM(D38:AI38)</f>
        <v>0</v>
      </c>
      <c r="AK38" s="349"/>
      <c r="AL38" s="350" t="e">
        <f>ROUNDUP(AJ38/AJ39,1)</f>
        <v>#DIV/0!</v>
      </c>
      <c r="AM38"/>
      <c r="AN38"/>
      <c r="AO38"/>
      <c r="AP38"/>
      <c r="AQ38"/>
    </row>
    <row r="39" spans="1:43" s="72" customFormat="1" ht="18" customHeight="1" x14ac:dyDescent="0.55000000000000004">
      <c r="A39" s="352" t="s">
        <v>209</v>
      </c>
      <c r="B39" s="352"/>
      <c r="C39" s="352"/>
      <c r="D39" s="109"/>
      <c r="E39" s="109"/>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9">
        <f>+SUM(D39:AI39)</f>
        <v>0</v>
      </c>
      <c r="AK39" s="349"/>
      <c r="AL39" s="351"/>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45" t="s">
        <v>202</v>
      </c>
      <c r="B42" s="345"/>
      <c r="C42" s="345" t="s">
        <v>115</v>
      </c>
      <c r="D42" s="345"/>
      <c r="E42" s="346" t="s">
        <v>227</v>
      </c>
      <c r="F42" s="346"/>
      <c r="G42" s="346"/>
      <c r="H42" s="346"/>
      <c r="I42" s="336" t="s">
        <v>228</v>
      </c>
      <c r="J42" s="337"/>
      <c r="K42" s="337"/>
      <c r="L42" s="337"/>
      <c r="M42" s="337"/>
      <c r="N42" s="338"/>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46" t="s">
        <v>213</v>
      </c>
      <c r="B43" s="346"/>
      <c r="C43" s="347" t="e">
        <f>ROUNDDOWN(IF(AL38&lt;=60,1,1+ROUNDUP((AL38-60)/40,0)),1)</f>
        <v>#DIV/0!</v>
      </c>
      <c r="D43" s="347"/>
      <c r="E43" s="347" t="e">
        <f>ROUNDDOWN(AL38/6,1)</f>
        <v>#DIV/0!</v>
      </c>
      <c r="F43" s="347"/>
      <c r="G43" s="347"/>
      <c r="H43" s="347"/>
      <c r="I43" s="347" t="e">
        <f>ROUNDDOWN(AL38/15,1)</f>
        <v>#DIV/0!</v>
      </c>
      <c r="J43" s="347"/>
      <c r="K43" s="347"/>
      <c r="L43" s="347"/>
      <c r="M43" s="347"/>
      <c r="N43" s="347"/>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36" t="str">
        <f>IF(VLOOKUP($AK$1,選択肢!$A$1:$J$31,C51,FALSE)=0,"-",VLOOKUP($AK$1,選択肢!$A$1:$J$31,C51,FALSE))</f>
        <v>管理者</v>
      </c>
      <c r="D46" s="337"/>
      <c r="E46" s="343" t="str">
        <f>IF(VLOOKUP($AK$1,選択肢!$A$1:$J$31,E51,FALSE)=0,"-",VLOOKUP($AK$1,選択肢!$A$1:$J$31,E51,FALSE))</f>
        <v>サービス管理責任者</v>
      </c>
      <c r="F46" s="343"/>
      <c r="G46" s="343"/>
      <c r="H46" s="343"/>
      <c r="I46" s="336" t="str">
        <f>IF(VLOOKUP($AK$1,選択肢!$A$1:$J$31,I51,FALSE)=0,"-",VLOOKUP($AK$1,選択肢!$A$1:$J$31,I51,FALSE))</f>
        <v>就労支援員</v>
      </c>
      <c r="J46" s="337"/>
      <c r="K46" s="337"/>
      <c r="L46" s="337"/>
      <c r="M46" s="337"/>
      <c r="N46" s="338"/>
      <c r="O46" s="336" t="str">
        <f>IF(VLOOKUP($AK$1,選択肢!$A$1:$J$31,O51,FALSE)=0,"-",VLOOKUP($AK$1,選択肢!$A$1:$J$31,O51,FALSE))</f>
        <v>職業指導員</v>
      </c>
      <c r="P46" s="337"/>
      <c r="Q46" s="337"/>
      <c r="R46" s="337"/>
      <c r="S46" s="337"/>
      <c r="T46" s="338"/>
      <c r="U46" s="336" t="str">
        <f>IF(VLOOKUP($AK$1,選択肢!$A$1:$J$31,U51,FALSE)=0,"-",VLOOKUP($AK$1,選択肢!$A$1:$J$31,U51,FALSE))</f>
        <v>生活支援員</v>
      </c>
      <c r="V46" s="337"/>
      <c r="W46" s="337"/>
      <c r="X46" s="337"/>
      <c r="Y46" s="337"/>
      <c r="Z46" s="338"/>
      <c r="AA46" s="336" t="str">
        <f>IF(VLOOKUP($AK$1,選択肢!$A$1:$J$31,AA51,FALSE)=0,"-",VLOOKUP($AK$1,選択肢!$A$1:$J$31,AA51,FALSE))</f>
        <v>-</v>
      </c>
      <c r="AB46" s="337"/>
      <c r="AC46" s="337"/>
      <c r="AD46" s="337"/>
      <c r="AE46" s="337"/>
      <c r="AF46" s="338"/>
      <c r="AG46" s="343" t="str">
        <f>IF(VLOOKUP($AK$1,選択肢!$A$1:$J$31,AG51,FALSE)=0,"-",VLOOKUP($AK$1,選択肢!$A$1:$J$31,AG51,FALSE))</f>
        <v>-</v>
      </c>
      <c r="AH46" s="343"/>
      <c r="AI46" s="343"/>
      <c r="AJ46" s="343"/>
      <c r="AK46" s="343"/>
      <c r="AL46" s="343" t="str">
        <f>IF(VLOOKUP($AK$1,選択肢!$A$1:$J$31,AL51,FALSE)=0,"-",VLOOKUP($AK$1,選択肢!$A$1:$J$31,AL51,FALSE))</f>
        <v>-</v>
      </c>
      <c r="AM46" s="343"/>
      <c r="AN46" s="62"/>
    </row>
    <row r="47" spans="1:43" ht="18" customHeight="1" x14ac:dyDescent="0.55000000000000004">
      <c r="A47" s="62"/>
      <c r="B47" s="82"/>
      <c r="C47" s="114" t="s">
        <v>56</v>
      </c>
      <c r="D47" s="114" t="s">
        <v>57</v>
      </c>
      <c r="E47" s="113" t="s">
        <v>56</v>
      </c>
      <c r="F47" s="344" t="s">
        <v>57</v>
      </c>
      <c r="G47" s="344"/>
      <c r="H47" s="344"/>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0</v>
      </c>
      <c r="F48" s="340">
        <f>COUNTIFS($B$11:$B$30,E$46,$C$11:$C$30,"B",$E$11:$E$30,"*")</f>
        <v>0</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0</v>
      </c>
      <c r="F49" s="340">
        <f>COUNTIFS($B$11:$B$30,E$46,$C$11:$C$30,"D",$E$11:$E$30,"*")</f>
        <v>0</v>
      </c>
      <c r="G49" s="341"/>
      <c r="H49" s="342"/>
      <c r="I49" s="340">
        <f>COUNTIFS($B$11:$B$30,I$46,$C$11:$C$30,"C",$E$11:$E$30,"*")</f>
        <v>0</v>
      </c>
      <c r="J49" s="341"/>
      <c r="K49" s="342"/>
      <c r="L49" s="340">
        <f>COUNTIFS($B$11:$B$30,I$46,$C$11:$C$30,"D",$E$11:$E$30,"*")</f>
        <v>0</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13">
        <f>COUNTIFS($B$11:$B$30,AL$46,$C$11:$C$30,"C",$E$11:$E$30,"*")</f>
        <v>0</v>
      </c>
      <c r="AM49" s="113">
        <f>COUNTIFS($B$11:$B$30,AL$46,$C$11:$C$30,"D",$E$11:$E$30,"*")</f>
        <v>0</v>
      </c>
      <c r="AN49" s="62"/>
    </row>
    <row r="50" spans="1:40" ht="25" customHeight="1" x14ac:dyDescent="0.55000000000000004">
      <c r="A50" s="62"/>
      <c r="B50" s="89" t="s">
        <v>201</v>
      </c>
      <c r="C50" s="336" t="str">
        <f>IF($AK$3="４週",SUMIFS($AK$11:$AK$30,$B$11:$B$30,C46)/4/$AH$5,IF($AK$3="歴月",SUMIFS($AK$11:$AK$30,$B$11:$B$30,C46)/$AL$5,"記載する期間を選択してください"))</f>
        <v>記載する期間を選択してください</v>
      </c>
      <c r="D50" s="338"/>
      <c r="E50" s="336" t="str">
        <f>IF($AK$3="４週",SUMIFS($AK$11:$AK$30,$B$11:$B$30,E46)/4/$AH$5,IF($AK$3="歴月",SUMIFS($AK$11:$AK$30,$B$11:$B$30,E46)/$AL$5,"記載する期間を選択してください"))</f>
        <v>記載する期間を選択してください</v>
      </c>
      <c r="F50" s="337"/>
      <c r="G50" s="337"/>
      <c r="H50" s="338"/>
      <c r="I50" s="336" t="str">
        <f>IF($AK$3="４週",SUMIFS($AK$11:$AK$30,$B$11:$B$30,I46)/4/$AH$5,IF($AK$3="歴月",SUMIFS($AK$11:$AK$30,$B$11:$B$30,I46)/$AL$5,"記載する期間を選択してください"))</f>
        <v>記載する期間を選択してください</v>
      </c>
      <c r="J50" s="337"/>
      <c r="K50" s="337"/>
      <c r="L50" s="337"/>
      <c r="M50" s="337"/>
      <c r="N50" s="338"/>
      <c r="O50" s="336" t="str">
        <f>IF($AK$3="４週",SUMIFS($AK$11:$AK$30,$B$11:$B$30,O46)/4/$AH$5,IF($AK$3="歴月",SUMIFS($AK$11:$AK$30,$B$11:$B$30,O46)/$AL$5,"記載する期間を選択してください"))</f>
        <v>記載する期間を選択してください</v>
      </c>
      <c r="P50" s="337"/>
      <c r="Q50" s="337"/>
      <c r="R50" s="337"/>
      <c r="S50" s="337"/>
      <c r="T50" s="338"/>
      <c r="U50" s="336" t="str">
        <f>IF($AK$3="４週",SUMIFS($AK$11:$AK$30,$B$11:$B$30,U46)/4/$AH$5,IF($AK$3="歴月",SUMIFS($AK$11:$AK$30,$B$11:$B$30,U46)/$AL$5,"記載する期間を選択してください"))</f>
        <v>記載する期間を選択してください</v>
      </c>
      <c r="V50" s="337"/>
      <c r="W50" s="337"/>
      <c r="X50" s="337"/>
      <c r="Y50" s="337"/>
      <c r="Z50" s="338"/>
      <c r="AA50" s="336" t="str">
        <f>IF($AK$3="４週",SUMIFS($AK$11:$AK$30,$B$11:$B$30,AA46)/4/$AH$5,IF($AK$3="歴月",SUMIFS($AK$11:$AK$30,$B$11:$B$30,AA46)/$AL$5,"記載する期間を選択してください"))</f>
        <v>記載する期間を選択してください</v>
      </c>
      <c r="AB50" s="337"/>
      <c r="AC50" s="337"/>
      <c r="AD50" s="337"/>
      <c r="AE50" s="337"/>
      <c r="AF50" s="338"/>
      <c r="AG50" s="336" t="str">
        <f>IF($AK$3="４週",SUMIFS($AK$11:$AK$30,$B$11:$B$30,AG46)/4/$AH$5,IF($AK$3="歴月",SUMIFS($AK$11:$AK$30,$B$11:$B$30,AG46)/$AL$5,"記載する期間を選択してください"))</f>
        <v>記載する期間を選択してください</v>
      </c>
      <c r="AH50" s="337"/>
      <c r="AI50" s="337"/>
      <c r="AJ50" s="337"/>
      <c r="AK50" s="338"/>
      <c r="AL50" s="336" t="str">
        <f>IF($AK$3="４週",SUMIFS($AK$11:$AK$30,$B$11:$B$30,AL46)/4/$AH$5,IF($AK$3="歴月",SUMIFS($AK$11:$AK$30,$B$11:$B$30,AL46)/$AL$5,"記載する期間を選択してください"))</f>
        <v>記載する期間を選択してください</v>
      </c>
      <c r="AM50" s="338"/>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39" t="s">
        <v>173</v>
      </c>
      <c r="D59" s="339"/>
      <c r="E59" s="339"/>
      <c r="F59" s="60"/>
      <c r="G59" s="60"/>
    </row>
    <row r="60" spans="1:40" ht="15" customHeight="1" x14ac:dyDescent="0.55000000000000004">
      <c r="A60" s="60"/>
      <c r="B60" s="107" t="s">
        <v>190</v>
      </c>
      <c r="C60" s="335" t="s">
        <v>174</v>
      </c>
      <c r="D60" s="335"/>
      <c r="E60" s="335"/>
      <c r="F60" s="60"/>
      <c r="G60" s="60"/>
    </row>
    <row r="61" spans="1:40" ht="15" customHeight="1" x14ac:dyDescent="0.55000000000000004">
      <c r="A61" s="60"/>
      <c r="B61" s="107" t="s">
        <v>191</v>
      </c>
      <c r="C61" s="335" t="s">
        <v>175</v>
      </c>
      <c r="D61" s="335"/>
      <c r="E61" s="335"/>
      <c r="F61" s="60"/>
      <c r="G61" s="60"/>
    </row>
    <row r="62" spans="1:40" ht="15" customHeight="1" x14ac:dyDescent="0.55000000000000004">
      <c r="A62" s="60"/>
      <c r="B62" s="107" t="s">
        <v>192</v>
      </c>
      <c r="C62" s="335" t="s">
        <v>176</v>
      </c>
      <c r="D62" s="335"/>
      <c r="E62" s="335"/>
      <c r="F62" s="60"/>
      <c r="G62" s="60"/>
    </row>
    <row r="63" spans="1:40" ht="15" customHeight="1" x14ac:dyDescent="0.55000000000000004">
      <c r="A63" s="60"/>
      <c r="B63" s="107" t="s">
        <v>193</v>
      </c>
      <c r="C63" s="335" t="s">
        <v>177</v>
      </c>
      <c r="D63" s="335"/>
      <c r="E63" s="335"/>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272</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29"/>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75">
        <f>+SUM(F11:AJ11)</f>
        <v>0</v>
      </c>
      <c r="AL11" s="76" t="e">
        <f>IF($AK$3="４週",AK11/4,AK11/(DAY(EOMONTH($F$9,0))/7))</f>
        <v>#NUM!</v>
      </c>
      <c r="AM11" s="354"/>
      <c r="AN11" s="354"/>
    </row>
    <row r="12" spans="1:40" ht="18" customHeight="1" x14ac:dyDescent="0.55000000000000004">
      <c r="A12" s="79">
        <v>2</v>
      </c>
      <c r="B12" s="115"/>
      <c r="C12" s="90"/>
      <c r="D12" s="116"/>
      <c r="E12" s="117"/>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 t="shared" ref="AK12:AK31" si="0">+SUM(F12:AJ12)</f>
        <v>0</v>
      </c>
      <c r="AL12" s="76" t="e">
        <f t="shared" ref="AL12:AL30" si="1">IF($AK$3="４週",AK12/4,AK12/(DAY(EOMONTH($F$9,0))/7))</f>
        <v>#NUM!</v>
      </c>
      <c r="AM12" s="354"/>
      <c r="AN12" s="354"/>
    </row>
    <row r="13" spans="1:40" ht="18" customHeight="1" x14ac:dyDescent="0.55000000000000004">
      <c r="A13" s="79">
        <v>3</v>
      </c>
      <c r="B13" s="115"/>
      <c r="C13" s="90"/>
      <c r="D13" s="116"/>
      <c r="E13" s="117"/>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 t="shared" si="0"/>
        <v>0</v>
      </c>
      <c r="AL13" s="76" t="e">
        <f t="shared" si="1"/>
        <v>#NUM!</v>
      </c>
      <c r="AM13" s="354"/>
      <c r="AN13" s="354"/>
    </row>
    <row r="14" spans="1:40" ht="18" customHeight="1" x14ac:dyDescent="0.55000000000000004">
      <c r="A14" s="79">
        <v>4</v>
      </c>
      <c r="B14" s="115"/>
      <c r="C14" s="90"/>
      <c r="D14" s="116"/>
      <c r="E14" s="117"/>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si="0"/>
        <v>0</v>
      </c>
      <c r="AL14" s="76" t="e">
        <f t="shared" si="1"/>
        <v>#NUM!</v>
      </c>
      <c r="AM14" s="354"/>
      <c r="AN14" s="354"/>
    </row>
    <row r="15" spans="1:40" ht="18" customHeight="1" x14ac:dyDescent="0.550000000000000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0"/>
        <v>0</v>
      </c>
      <c r="AL15" s="76" t="e">
        <f t="shared" si="1"/>
        <v>#NUM!</v>
      </c>
      <c r="AM15" s="354"/>
      <c r="AN15" s="354"/>
    </row>
    <row r="16" spans="1:40" ht="18" customHeight="1" x14ac:dyDescent="0.550000000000000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t="e">
        <f t="shared" si="1"/>
        <v>#NUM!</v>
      </c>
      <c r="AM16" s="354"/>
      <c r="AN16" s="354"/>
    </row>
    <row r="17" spans="1:40" ht="18" customHeight="1" x14ac:dyDescent="0.550000000000000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t="e">
        <f t="shared" si="1"/>
        <v>#NUM!</v>
      </c>
      <c r="AM17" s="354"/>
      <c r="AN17" s="354"/>
    </row>
    <row r="18" spans="1:40" ht="18" customHeight="1" x14ac:dyDescent="0.550000000000000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t="e">
        <f t="shared" si="1"/>
        <v>#NUM!</v>
      </c>
      <c r="AM18" s="354"/>
      <c r="AN18" s="354"/>
    </row>
    <row r="19" spans="1:40" ht="18" customHeight="1" x14ac:dyDescent="0.550000000000000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t="e">
        <f t="shared" si="1"/>
        <v>#NUM!</v>
      </c>
      <c r="AM19" s="354"/>
      <c r="AN19" s="354"/>
    </row>
    <row r="20" spans="1:40" ht="18" customHeight="1" x14ac:dyDescent="0.550000000000000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t="e">
        <f t="shared" si="1"/>
        <v>#NUM!</v>
      </c>
      <c r="AM20" s="354"/>
      <c r="AN20" s="354"/>
    </row>
    <row r="21" spans="1:40" ht="18" customHeight="1" x14ac:dyDescent="0.55000000000000004">
      <c r="A21" s="79">
        <v>11</v>
      </c>
      <c r="B21" s="115"/>
      <c r="C21" s="90"/>
      <c r="D21" s="116"/>
      <c r="E21" s="117"/>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75">
        <f t="shared" si="0"/>
        <v>0</v>
      </c>
      <c r="AL21" s="76" t="e">
        <f t="shared" si="1"/>
        <v>#NUM!</v>
      </c>
      <c r="AM21" s="354"/>
      <c r="AN21" s="354"/>
    </row>
    <row r="22" spans="1:40" ht="18" customHeight="1" x14ac:dyDescent="0.55000000000000004">
      <c r="A22" s="79">
        <v>12</v>
      </c>
      <c r="B22" s="115"/>
      <c r="C22" s="90"/>
      <c r="D22" s="116"/>
      <c r="E22" s="11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75">
        <f t="shared" si="0"/>
        <v>0</v>
      </c>
      <c r="AL22" s="76" t="e">
        <f t="shared" si="1"/>
        <v>#NUM!</v>
      </c>
      <c r="AM22" s="354"/>
      <c r="AN22" s="354"/>
    </row>
    <row r="23" spans="1:40" ht="18" customHeight="1" x14ac:dyDescent="0.55000000000000004">
      <c r="A23" s="79">
        <v>13</v>
      </c>
      <c r="B23" s="115"/>
      <c r="C23" s="90"/>
      <c r="D23" s="116"/>
      <c r="E23" s="11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75">
        <f t="shared" si="0"/>
        <v>0</v>
      </c>
      <c r="AL23" s="76" t="e">
        <f t="shared" si="1"/>
        <v>#NUM!</v>
      </c>
      <c r="AM23" s="354"/>
      <c r="AN23" s="354"/>
    </row>
    <row r="24" spans="1:40" ht="18" customHeight="1" x14ac:dyDescent="0.55000000000000004">
      <c r="A24" s="79">
        <v>14</v>
      </c>
      <c r="B24" s="115"/>
      <c r="C24" s="90"/>
      <c r="D24" s="116"/>
      <c r="E24" s="117"/>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75">
        <f t="shared" si="0"/>
        <v>0</v>
      </c>
      <c r="AL24" s="76" t="e">
        <f t="shared" si="1"/>
        <v>#NUM!</v>
      </c>
      <c r="AM24" s="354"/>
      <c r="AN24" s="354"/>
    </row>
    <row r="25" spans="1:40" ht="18" customHeight="1" x14ac:dyDescent="0.55000000000000004">
      <c r="A25" s="79">
        <v>15</v>
      </c>
      <c r="B25" s="115"/>
      <c r="C25" s="90"/>
      <c r="D25" s="116"/>
      <c r="E25" s="117"/>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75">
        <f t="shared" si="0"/>
        <v>0</v>
      </c>
      <c r="AL25" s="76" t="e">
        <f t="shared" si="1"/>
        <v>#NUM!</v>
      </c>
      <c r="AM25" s="354"/>
      <c r="AN25" s="354"/>
    </row>
    <row r="26" spans="1:40" ht="18" customHeight="1" x14ac:dyDescent="0.55000000000000004">
      <c r="A26" s="79">
        <v>16</v>
      </c>
      <c r="B26" s="115"/>
      <c r="C26" s="90"/>
      <c r="D26" s="116"/>
      <c r="E26" s="117"/>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75">
        <f t="shared" si="0"/>
        <v>0</v>
      </c>
      <c r="AL26" s="76" t="e">
        <f t="shared" si="1"/>
        <v>#NUM!</v>
      </c>
      <c r="AM26" s="354"/>
      <c r="AN26" s="354"/>
    </row>
    <row r="27" spans="1:40" ht="18" customHeight="1" x14ac:dyDescent="0.55000000000000004">
      <c r="A27" s="79">
        <v>17</v>
      </c>
      <c r="B27" s="115"/>
      <c r="C27" s="90"/>
      <c r="D27" s="116"/>
      <c r="E27" s="117"/>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75">
        <f t="shared" si="0"/>
        <v>0</v>
      </c>
      <c r="AL27" s="76" t="e">
        <f t="shared" si="1"/>
        <v>#NUM!</v>
      </c>
      <c r="AM27" s="354"/>
      <c r="AN27" s="354"/>
    </row>
    <row r="28" spans="1:40" ht="18" customHeight="1" x14ac:dyDescent="0.55000000000000004">
      <c r="A28" s="79">
        <v>18</v>
      </c>
      <c r="B28" s="115"/>
      <c r="C28" s="90"/>
      <c r="D28" s="116"/>
      <c r="E28" s="117"/>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75">
        <f t="shared" si="0"/>
        <v>0</v>
      </c>
      <c r="AL28" s="76" t="e">
        <f t="shared" si="1"/>
        <v>#NUM!</v>
      </c>
      <c r="AM28" s="354"/>
      <c r="AN28" s="354"/>
    </row>
    <row r="29" spans="1:40" ht="18" customHeight="1" x14ac:dyDescent="0.55000000000000004">
      <c r="A29" s="79">
        <v>19</v>
      </c>
      <c r="B29" s="115"/>
      <c r="C29" s="90"/>
      <c r="D29" s="116"/>
      <c r="E29" s="117"/>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75">
        <f t="shared" si="0"/>
        <v>0</v>
      </c>
      <c r="AL29" s="76" t="e">
        <f t="shared" si="1"/>
        <v>#NUM!</v>
      </c>
      <c r="AM29" s="354"/>
      <c r="AN29" s="354"/>
    </row>
    <row r="30" spans="1:40" ht="18" customHeight="1" x14ac:dyDescent="0.55000000000000004">
      <c r="A30" s="79">
        <v>20</v>
      </c>
      <c r="B30" s="115"/>
      <c r="C30" s="90"/>
      <c r="D30" s="116"/>
      <c r="E30" s="117"/>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45"/>
      <c r="B37" s="345"/>
      <c r="C37" s="345"/>
      <c r="D37" s="108">
        <v>4</v>
      </c>
      <c r="E37" s="108">
        <v>5</v>
      </c>
      <c r="F37" s="353">
        <v>6</v>
      </c>
      <c r="G37" s="353"/>
      <c r="H37" s="353"/>
      <c r="I37" s="353">
        <v>7</v>
      </c>
      <c r="J37" s="353"/>
      <c r="K37" s="353"/>
      <c r="L37" s="353">
        <v>8</v>
      </c>
      <c r="M37" s="353"/>
      <c r="N37" s="353"/>
      <c r="O37" s="353">
        <v>9</v>
      </c>
      <c r="P37" s="353"/>
      <c r="Q37" s="353"/>
      <c r="R37" s="353">
        <v>10</v>
      </c>
      <c r="S37" s="353"/>
      <c r="T37" s="353"/>
      <c r="U37" s="353">
        <v>11</v>
      </c>
      <c r="V37" s="353"/>
      <c r="W37" s="353"/>
      <c r="X37" s="353">
        <v>12</v>
      </c>
      <c r="Y37" s="353"/>
      <c r="Z37" s="353"/>
      <c r="AA37" s="353">
        <v>1</v>
      </c>
      <c r="AB37" s="353"/>
      <c r="AC37" s="353"/>
      <c r="AD37" s="353">
        <v>2</v>
      </c>
      <c r="AE37" s="353"/>
      <c r="AF37" s="353"/>
      <c r="AG37" s="353">
        <v>3</v>
      </c>
      <c r="AH37" s="353"/>
      <c r="AI37" s="353"/>
      <c r="AJ37" s="345" t="s">
        <v>154</v>
      </c>
      <c r="AK37" s="345"/>
      <c r="AL37" s="121" t="s">
        <v>212</v>
      </c>
      <c r="AM37"/>
      <c r="AN37"/>
      <c r="AO37"/>
      <c r="AP37"/>
      <c r="AQ37"/>
    </row>
    <row r="38" spans="1:43" s="72" customFormat="1" ht="18" customHeight="1" x14ac:dyDescent="0.55000000000000004">
      <c r="A38" s="352" t="s">
        <v>216</v>
      </c>
      <c r="B38" s="352"/>
      <c r="C38" s="352"/>
      <c r="D38" s="128"/>
      <c r="E38" s="12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9">
        <f>SUM(D38:AI38)</f>
        <v>0</v>
      </c>
      <c r="AK38" s="349"/>
      <c r="AL38" s="350" t="e">
        <f>ROUNDUP(AJ38/AJ39,1)</f>
        <v>#DIV/0!</v>
      </c>
      <c r="AM38"/>
      <c r="AN38"/>
      <c r="AO38"/>
      <c r="AP38"/>
      <c r="AQ38"/>
    </row>
    <row r="39" spans="1:43" s="72" customFormat="1" ht="18" customHeight="1" x14ac:dyDescent="0.55000000000000004">
      <c r="A39" s="352" t="s">
        <v>209</v>
      </c>
      <c r="B39" s="352"/>
      <c r="C39" s="352"/>
      <c r="D39" s="128"/>
      <c r="E39" s="12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9">
        <f>+SUM(D39:AI39)</f>
        <v>0</v>
      </c>
      <c r="AK39" s="349"/>
      <c r="AL39" s="351"/>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45" t="s">
        <v>202</v>
      </c>
      <c r="B42" s="345"/>
      <c r="C42" s="345" t="s">
        <v>115</v>
      </c>
      <c r="D42" s="345"/>
      <c r="E42" s="346" t="s">
        <v>227</v>
      </c>
      <c r="F42" s="346"/>
      <c r="G42" s="346"/>
      <c r="H42" s="346"/>
      <c r="I42" s="408"/>
      <c r="J42" s="408"/>
      <c r="K42" s="408"/>
      <c r="L42" s="408"/>
      <c r="M42" s="408"/>
      <c r="N42" s="408"/>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46" t="s">
        <v>213</v>
      </c>
      <c r="B43" s="346"/>
      <c r="C43" s="347" t="e">
        <f>ROUNDDOWN(IF(AL38&lt;=60,1,1+ROUNDUP((AL38-60)/40,0)),1)</f>
        <v>#DIV/0!</v>
      </c>
      <c r="D43" s="347"/>
      <c r="E43" s="347" t="e">
        <f>ROUNDDOWN(AL38/10,1)</f>
        <v>#DIV/0!</v>
      </c>
      <c r="F43" s="347"/>
      <c r="G43" s="347"/>
      <c r="H43" s="347"/>
      <c r="I43" s="425"/>
      <c r="J43" s="425"/>
      <c r="K43" s="425"/>
      <c r="L43" s="425"/>
      <c r="M43" s="425"/>
      <c r="N43" s="425"/>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36" t="str">
        <f>IF(VLOOKUP($AK$1,選択肢!$A$1:$J$31,C51,FALSE)=0,"-",VLOOKUP($AK$1,選択肢!$A$1:$J$31,C51,FALSE))</f>
        <v>管理者</v>
      </c>
      <c r="D46" s="337"/>
      <c r="E46" s="343" t="str">
        <f>IF(VLOOKUP($AK$1,選択肢!$A$1:$J$31,E51,FALSE)=0,"-",VLOOKUP($AK$1,選択肢!$A$1:$J$31,E51,FALSE))</f>
        <v>サービス管理責任者</v>
      </c>
      <c r="F46" s="343"/>
      <c r="G46" s="343"/>
      <c r="H46" s="343"/>
      <c r="I46" s="336" t="str">
        <f>IF(VLOOKUP($AK$1,選択肢!$A$1:$J$31,I51,FALSE)=0,"-",VLOOKUP($AK$1,選択肢!$A$1:$J$31,I51,FALSE))</f>
        <v>職業指導員</v>
      </c>
      <c r="J46" s="337"/>
      <c r="K46" s="337"/>
      <c r="L46" s="337"/>
      <c r="M46" s="337"/>
      <c r="N46" s="338"/>
      <c r="O46" s="336" t="str">
        <f>IF(VLOOKUP($AK$1,選択肢!$A$1:$J$31,O51,FALSE)=0,"-",VLOOKUP($AK$1,選択肢!$A$1:$J$31,O51,FALSE))</f>
        <v>生活支援員</v>
      </c>
      <c r="P46" s="337"/>
      <c r="Q46" s="337"/>
      <c r="R46" s="337"/>
      <c r="S46" s="337"/>
      <c r="T46" s="338"/>
      <c r="U46" s="336" t="str">
        <f>IF(VLOOKUP($AK$1,選択肢!$A$1:$J$31,U51,FALSE)=0,"-",VLOOKUP($AK$1,選択肢!$A$1:$J$31,U51,FALSE))</f>
        <v>-</v>
      </c>
      <c r="V46" s="337"/>
      <c r="W46" s="337"/>
      <c r="X46" s="337"/>
      <c r="Y46" s="337"/>
      <c r="Z46" s="338"/>
      <c r="AA46" s="336" t="str">
        <f>IF(VLOOKUP($AK$1,選択肢!$A$1:$J$31,AA51,FALSE)=0,"-",VLOOKUP($AK$1,選択肢!$A$1:$J$31,AA51,FALSE))</f>
        <v>-</v>
      </c>
      <c r="AB46" s="337"/>
      <c r="AC46" s="337"/>
      <c r="AD46" s="337"/>
      <c r="AE46" s="337"/>
      <c r="AF46" s="338"/>
      <c r="AG46" s="343" t="str">
        <f>IF(VLOOKUP($AK$1,選択肢!$A$1:$J$31,AG51,FALSE)=0,"-",VLOOKUP($AK$1,選択肢!$A$1:$J$31,AG51,FALSE))</f>
        <v>-</v>
      </c>
      <c r="AH46" s="343"/>
      <c r="AI46" s="343"/>
      <c r="AJ46" s="343"/>
      <c r="AK46" s="343"/>
      <c r="AL46" s="343" t="str">
        <f>IF(VLOOKUP($AK$1,選択肢!$A$1:$J$31,AL51,FALSE)=0,"-",VLOOKUP($AK$1,選択肢!$A$1:$J$31,AL51,FALSE))</f>
        <v>-</v>
      </c>
      <c r="AM46" s="343"/>
      <c r="AN46" s="62"/>
    </row>
    <row r="47" spans="1:43" ht="18" customHeight="1" x14ac:dyDescent="0.55000000000000004">
      <c r="A47" s="62"/>
      <c r="B47" s="82"/>
      <c r="C47" s="114" t="s">
        <v>56</v>
      </c>
      <c r="D47" s="114" t="s">
        <v>57</v>
      </c>
      <c r="E47" s="113" t="s">
        <v>56</v>
      </c>
      <c r="F47" s="344" t="s">
        <v>57</v>
      </c>
      <c r="G47" s="344"/>
      <c r="H47" s="344"/>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0</v>
      </c>
      <c r="F48" s="340">
        <f>COUNTIFS($B$11:$B$30,E$46,$C$11:$C$30,"B",$E$11:$E$30,"*")</f>
        <v>0</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0</v>
      </c>
      <c r="F49" s="340">
        <f>COUNTIFS($B$11:$B$30,E$46,$C$11:$C$30,"D",$E$11:$E$30,"*")</f>
        <v>0</v>
      </c>
      <c r="G49" s="341"/>
      <c r="H49" s="342"/>
      <c r="I49" s="340">
        <f>COUNTIFS($B$11:$B$30,I$46,$C$11:$C$30,"C",$E$11:$E$30,"*")</f>
        <v>0</v>
      </c>
      <c r="J49" s="341"/>
      <c r="K49" s="342"/>
      <c r="L49" s="340">
        <f>COUNTIFS($B$11:$B$30,I$46,$C$11:$C$30,"D",$E$11:$E$30,"*")</f>
        <v>0</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13">
        <f>COUNTIFS($B$11:$B$30,AL$46,$C$11:$C$30,"C",$E$11:$E$30,"*")</f>
        <v>0</v>
      </c>
      <c r="AM49" s="113">
        <f>COUNTIFS($B$11:$B$30,AL$46,$C$11:$C$30,"D",$E$11:$E$30,"*")</f>
        <v>0</v>
      </c>
      <c r="AN49" s="62"/>
    </row>
    <row r="50" spans="1:40" ht="25" customHeight="1" x14ac:dyDescent="0.55000000000000004">
      <c r="A50" s="62"/>
      <c r="B50" s="89" t="s">
        <v>201</v>
      </c>
      <c r="C50" s="336" t="str">
        <f>IF($AK$3="４週",SUMIFS($AK$11:$AK$30,$B$11:$B$30,C46)/4/$AH$5,IF($AK$3="歴月",SUMIFS($AK$11:$AK$30,$B$11:$B$30,C46)/$AL$5,"記載する期間を選択してください"))</f>
        <v>記載する期間を選択してください</v>
      </c>
      <c r="D50" s="338"/>
      <c r="E50" s="336" t="str">
        <f>IF($AK$3="４週",SUMIFS($AK$11:$AK$30,$B$11:$B$30,E46)/4/$AH$5,IF($AK$3="歴月",SUMIFS($AK$11:$AK$30,$B$11:$B$30,E46)/$AL$5,"記載する期間を選択してください"))</f>
        <v>記載する期間を選択してください</v>
      </c>
      <c r="F50" s="337"/>
      <c r="G50" s="337"/>
      <c r="H50" s="338"/>
      <c r="I50" s="336" t="str">
        <f>IF($AK$3="４週",SUMIFS($AK$11:$AK$30,$B$11:$B$30,I46)/4/$AH$5,IF($AK$3="歴月",SUMIFS($AK$11:$AK$30,$B$11:$B$30,I46)/$AL$5,"記載する期間を選択してください"))</f>
        <v>記載する期間を選択してください</v>
      </c>
      <c r="J50" s="337"/>
      <c r="K50" s="337"/>
      <c r="L50" s="337"/>
      <c r="M50" s="337"/>
      <c r="N50" s="338"/>
      <c r="O50" s="336" t="str">
        <f>IF($AK$3="４週",SUMIFS($AK$11:$AK$30,$B$11:$B$30,O46)/4/$AH$5,IF($AK$3="歴月",SUMIFS($AK$11:$AK$30,$B$11:$B$30,O46)/$AL$5,"記載する期間を選択してください"))</f>
        <v>記載する期間を選択してください</v>
      </c>
      <c r="P50" s="337"/>
      <c r="Q50" s="337"/>
      <c r="R50" s="337"/>
      <c r="S50" s="337"/>
      <c r="T50" s="338"/>
      <c r="U50" s="336" t="str">
        <f>IF($AK$3="４週",SUMIFS($AK$11:$AK$30,$B$11:$B$30,U46)/4/$AH$5,IF($AK$3="歴月",SUMIFS($AK$11:$AK$30,$B$11:$B$30,U46)/$AL$5,"記載する期間を選択してください"))</f>
        <v>記載する期間を選択してください</v>
      </c>
      <c r="V50" s="337"/>
      <c r="W50" s="337"/>
      <c r="X50" s="337"/>
      <c r="Y50" s="337"/>
      <c r="Z50" s="338"/>
      <c r="AA50" s="336" t="str">
        <f>IF($AK$3="４週",SUMIFS($AK$11:$AK$30,$B$11:$B$30,AA46)/4/$AH$5,IF($AK$3="歴月",SUMIFS($AK$11:$AK$30,$B$11:$B$30,AA46)/$AL$5,"記載する期間を選択してください"))</f>
        <v>記載する期間を選択してください</v>
      </c>
      <c r="AB50" s="337"/>
      <c r="AC50" s="337"/>
      <c r="AD50" s="337"/>
      <c r="AE50" s="337"/>
      <c r="AF50" s="338"/>
      <c r="AG50" s="336" t="str">
        <f>IF($AK$3="４週",SUMIFS($AK$11:$AK$30,$B$11:$B$30,AG46)/4/$AH$5,IF($AK$3="歴月",SUMIFS($AK$11:$AK$30,$B$11:$B$30,AG46)/$AL$5,"記載する期間を選択してください"))</f>
        <v>記載する期間を選択してください</v>
      </c>
      <c r="AH50" s="337"/>
      <c r="AI50" s="337"/>
      <c r="AJ50" s="337"/>
      <c r="AK50" s="338"/>
      <c r="AL50" s="336" t="str">
        <f>IF($AK$3="４週",SUMIFS($AK$11:$AK$30,$B$11:$B$30,AL46)/4/$AH$5,IF($AK$3="歴月",SUMIFS($AK$11:$AK$30,$B$11:$B$30,AL46)/$AL$5,"記載する期間を選択してください"))</f>
        <v>記載する期間を選択してください</v>
      </c>
      <c r="AM50" s="338"/>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39" t="s">
        <v>173</v>
      </c>
      <c r="D59" s="339"/>
      <c r="E59" s="339"/>
      <c r="F59" s="60"/>
      <c r="G59" s="60"/>
    </row>
    <row r="60" spans="1:40" ht="15" customHeight="1" x14ac:dyDescent="0.55000000000000004">
      <c r="A60" s="60"/>
      <c r="B60" s="107" t="s">
        <v>190</v>
      </c>
      <c r="C60" s="335" t="s">
        <v>174</v>
      </c>
      <c r="D60" s="335"/>
      <c r="E60" s="335"/>
      <c r="F60" s="60"/>
      <c r="G60" s="60"/>
    </row>
    <row r="61" spans="1:40" ht="15" customHeight="1" x14ac:dyDescent="0.55000000000000004">
      <c r="A61" s="60"/>
      <c r="B61" s="107" t="s">
        <v>191</v>
      </c>
      <c r="C61" s="335" t="s">
        <v>175</v>
      </c>
      <c r="D61" s="335"/>
      <c r="E61" s="335"/>
      <c r="F61" s="60"/>
      <c r="G61" s="60"/>
    </row>
    <row r="62" spans="1:40" ht="15" customHeight="1" x14ac:dyDescent="0.55000000000000004">
      <c r="A62" s="60"/>
      <c r="B62" s="107" t="s">
        <v>192</v>
      </c>
      <c r="C62" s="335" t="s">
        <v>176</v>
      </c>
      <c r="D62" s="335"/>
      <c r="E62" s="335"/>
      <c r="F62" s="60"/>
      <c r="G62" s="60"/>
    </row>
    <row r="63" spans="1:40" ht="15" customHeight="1" x14ac:dyDescent="0.55000000000000004">
      <c r="A63" s="60"/>
      <c r="B63" s="107" t="s">
        <v>193</v>
      </c>
      <c r="C63" s="335" t="s">
        <v>177</v>
      </c>
      <c r="D63" s="335"/>
      <c r="E63" s="335"/>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48" zoomScaleNormal="100" zoomScaleSheetLayoutView="100" workbookViewId="0">
      <selection activeCell="N15" sqref="N15"/>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271</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75">
        <f>+SUM(F11:AJ11)</f>
        <v>0</v>
      </c>
      <c r="AL11" s="76" t="e">
        <f>IF($AK$3="４週",AK11/4,AK11/(DAY(EOMONTH($F$9,0))/7))</f>
        <v>#NUM!</v>
      </c>
      <c r="AM11" s="354"/>
      <c r="AN11" s="354"/>
    </row>
    <row r="12" spans="1:40" ht="18" customHeight="1" x14ac:dyDescent="0.55000000000000004">
      <c r="A12" s="79">
        <v>2</v>
      </c>
      <c r="B12" s="115"/>
      <c r="C12" s="90"/>
      <c r="D12" s="116"/>
      <c r="E12" s="117"/>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75">
        <f t="shared" ref="AK12:AK31" si="0">+SUM(F12:AJ12)</f>
        <v>0</v>
      </c>
      <c r="AL12" s="76" t="e">
        <f>IF($AK$3="４週",AK12/4,AK12/(DAY(EOMONTH($F$9,0))/7))</f>
        <v>#NUM!</v>
      </c>
      <c r="AM12" s="354"/>
      <c r="AN12" s="354"/>
    </row>
    <row r="13" spans="1:40" ht="18" customHeight="1" x14ac:dyDescent="0.55000000000000004">
      <c r="A13" s="79">
        <v>3</v>
      </c>
      <c r="B13" s="115"/>
      <c r="C13" s="90"/>
      <c r="D13" s="116"/>
      <c r="E13" s="117"/>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75">
        <f t="shared" si="0"/>
        <v>0</v>
      </c>
      <c r="AL13" s="76" t="e">
        <f>IF($AK$3="４週",AK13/4,AK13/(DAY(EOMONTH($F$9,0))/7))</f>
        <v>#NUM!</v>
      </c>
      <c r="AM13" s="354"/>
      <c r="AN13" s="354"/>
    </row>
    <row r="14" spans="1:40" ht="18" customHeight="1" x14ac:dyDescent="0.55000000000000004">
      <c r="A14" s="79">
        <v>4</v>
      </c>
      <c r="B14" s="115"/>
      <c r="C14" s="90"/>
      <c r="D14" s="116"/>
      <c r="E14" s="117"/>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75">
        <f t="shared" si="0"/>
        <v>0</v>
      </c>
      <c r="AL14" s="76" t="e">
        <f>IF($AK$3="４週",AK14/4,AK14/(DAY(EOMONTH($F$9,0))/7))</f>
        <v>#NUM!</v>
      </c>
      <c r="AM14" s="354"/>
      <c r="AN14" s="354"/>
    </row>
    <row r="15" spans="1:40" ht="18" customHeight="1" x14ac:dyDescent="0.55000000000000004">
      <c r="A15" s="79">
        <v>5</v>
      </c>
      <c r="B15" s="115"/>
      <c r="C15" s="90"/>
      <c r="D15" s="116"/>
      <c r="E15" s="117"/>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75">
        <f t="shared" si="0"/>
        <v>0</v>
      </c>
      <c r="AL15" s="76" t="e">
        <f t="shared" ref="AL15:AL30" si="1">IF($AK$3="４週",AK15/4,AK15/(DAY(EOMONTH($F$9,0))/7))</f>
        <v>#NUM!</v>
      </c>
      <c r="AM15" s="354"/>
      <c r="AN15" s="354"/>
    </row>
    <row r="16" spans="1:40" ht="18" customHeight="1" x14ac:dyDescent="0.55000000000000004">
      <c r="A16" s="79">
        <v>6</v>
      </c>
      <c r="B16" s="115"/>
      <c r="C16" s="90"/>
      <c r="D16" s="116"/>
      <c r="E16" s="117"/>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75">
        <f t="shared" si="0"/>
        <v>0</v>
      </c>
      <c r="AL16" s="76" t="e">
        <f t="shared" si="1"/>
        <v>#NUM!</v>
      </c>
      <c r="AM16" s="354"/>
      <c r="AN16" s="354"/>
    </row>
    <row r="17" spans="1:40" ht="18" customHeight="1" x14ac:dyDescent="0.55000000000000004">
      <c r="A17" s="79">
        <v>7</v>
      </c>
      <c r="B17" s="115"/>
      <c r="C17" s="90"/>
      <c r="D17" s="116"/>
      <c r="E17" s="117"/>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75">
        <f t="shared" si="0"/>
        <v>0</v>
      </c>
      <c r="AL17" s="76" t="e">
        <f t="shared" si="1"/>
        <v>#NUM!</v>
      </c>
      <c r="AM17" s="354"/>
      <c r="AN17" s="354"/>
    </row>
    <row r="18" spans="1:40" ht="18" customHeight="1" x14ac:dyDescent="0.55000000000000004">
      <c r="A18" s="79">
        <v>8</v>
      </c>
      <c r="B18" s="115"/>
      <c r="C18" s="90"/>
      <c r="D18" s="116"/>
      <c r="E18" s="117"/>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75">
        <f t="shared" si="0"/>
        <v>0</v>
      </c>
      <c r="AL18" s="76" t="e">
        <f t="shared" si="1"/>
        <v>#NUM!</v>
      </c>
      <c r="AM18" s="354"/>
      <c r="AN18" s="354"/>
    </row>
    <row r="19" spans="1:40" ht="18" customHeight="1" x14ac:dyDescent="0.55000000000000004">
      <c r="A19" s="79">
        <v>9</v>
      </c>
      <c r="B19" s="115"/>
      <c r="C19" s="90"/>
      <c r="D19" s="116"/>
      <c r="E19" s="117"/>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75">
        <f t="shared" si="0"/>
        <v>0</v>
      </c>
      <c r="AL19" s="76" t="e">
        <f t="shared" si="1"/>
        <v>#NUM!</v>
      </c>
      <c r="AM19" s="354"/>
      <c r="AN19" s="354"/>
    </row>
    <row r="20" spans="1:40" ht="18" customHeight="1" x14ac:dyDescent="0.55000000000000004">
      <c r="A20" s="79">
        <v>10</v>
      </c>
      <c r="B20" s="115"/>
      <c r="C20" s="90"/>
      <c r="D20" s="116"/>
      <c r="E20" s="117"/>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15" customHeight="1" x14ac:dyDescent="0.55000000000000004">
      <c r="A36" s="174"/>
      <c r="B36" s="174"/>
      <c r="C36" s="174"/>
      <c r="D36" s="174"/>
      <c r="E36" s="174"/>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4"/>
      <c r="AL36" s="174"/>
      <c r="AM36" s="71"/>
    </row>
    <row r="37" spans="1:43" s="72" customFormat="1" ht="21" customHeight="1" x14ac:dyDescent="0.55000000000000004">
      <c r="A37" s="112" t="s">
        <v>208</v>
      </c>
      <c r="B37" s="69"/>
      <c r="C37" s="69"/>
      <c r="D37" s="69"/>
      <c r="E37" s="69"/>
      <c r="F37" s="69"/>
      <c r="G37" s="70"/>
      <c r="H37" s="70"/>
      <c r="I37" s="70"/>
      <c r="J37" s="70"/>
      <c r="K37" s="70"/>
      <c r="L37" s="70"/>
      <c r="M37" s="70"/>
      <c r="N37" s="70"/>
      <c r="O37" s="70"/>
      <c r="AM37" s="69"/>
      <c r="AN37" s="71"/>
    </row>
    <row r="38" spans="1:43" s="72" customFormat="1" ht="25" customHeight="1" x14ac:dyDescent="0.55000000000000004">
      <c r="A38" s="345"/>
      <c r="B38" s="345"/>
      <c r="C38" s="345"/>
      <c r="D38" s="108">
        <v>4</v>
      </c>
      <c r="E38" s="108">
        <v>5</v>
      </c>
      <c r="F38" s="353">
        <v>6</v>
      </c>
      <c r="G38" s="353"/>
      <c r="H38" s="353"/>
      <c r="I38" s="353">
        <v>7</v>
      </c>
      <c r="J38" s="353"/>
      <c r="K38" s="353"/>
      <c r="L38" s="353">
        <v>8</v>
      </c>
      <c r="M38" s="353"/>
      <c r="N38" s="353"/>
      <c r="O38" s="353">
        <v>9</v>
      </c>
      <c r="P38" s="353"/>
      <c r="Q38" s="353"/>
      <c r="R38" s="353">
        <v>10</v>
      </c>
      <c r="S38" s="353"/>
      <c r="T38" s="353"/>
      <c r="U38" s="353">
        <v>11</v>
      </c>
      <c r="V38" s="353"/>
      <c r="W38" s="353"/>
      <c r="X38" s="353">
        <v>12</v>
      </c>
      <c r="Y38" s="353"/>
      <c r="Z38" s="353"/>
      <c r="AA38" s="353">
        <v>1</v>
      </c>
      <c r="AB38" s="353"/>
      <c r="AC38" s="353"/>
      <c r="AD38" s="353">
        <v>2</v>
      </c>
      <c r="AE38" s="353"/>
      <c r="AF38" s="353"/>
      <c r="AG38" s="353">
        <v>3</v>
      </c>
      <c r="AH38" s="353"/>
      <c r="AI38" s="353"/>
      <c r="AJ38" s="345" t="s">
        <v>154</v>
      </c>
      <c r="AK38" s="345"/>
      <c r="AL38" s="121" t="s">
        <v>212</v>
      </c>
      <c r="AM38"/>
      <c r="AN38"/>
      <c r="AO38"/>
      <c r="AP38"/>
      <c r="AQ38"/>
    </row>
    <row r="39" spans="1:43" s="72" customFormat="1" ht="18" customHeight="1" x14ac:dyDescent="0.55000000000000004">
      <c r="A39" s="352" t="s">
        <v>216</v>
      </c>
      <c r="B39" s="352"/>
      <c r="C39" s="352"/>
      <c r="D39" s="109"/>
      <c r="E39" s="109"/>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9">
        <f>SUM(D39:AI39)</f>
        <v>0</v>
      </c>
      <c r="AK39" s="349"/>
      <c r="AL39" s="350" t="e">
        <f>ROUNDUP(AJ39/AJ40,1)</f>
        <v>#DIV/0!</v>
      </c>
      <c r="AM39"/>
      <c r="AN39"/>
      <c r="AO39"/>
      <c r="AP39"/>
      <c r="AQ39"/>
    </row>
    <row r="40" spans="1:43" s="72" customFormat="1" ht="18" customHeight="1" x14ac:dyDescent="0.55000000000000004">
      <c r="A40" s="352" t="s">
        <v>209</v>
      </c>
      <c r="B40" s="352"/>
      <c r="C40" s="352"/>
      <c r="D40" s="109"/>
      <c r="E40" s="109"/>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9">
        <f>+SUM(D40:AI40)</f>
        <v>0</v>
      </c>
      <c r="AK40" s="349"/>
      <c r="AL40" s="351"/>
      <c r="AM40"/>
      <c r="AN40"/>
      <c r="AO40"/>
      <c r="AP40"/>
      <c r="AQ40"/>
    </row>
    <row r="41" spans="1:43" s="72" customFormat="1" ht="5.15" customHeight="1" x14ac:dyDescent="0.550000000000000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550000000000000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5" customHeight="1" x14ac:dyDescent="0.55000000000000004">
      <c r="A43" s="345" t="s">
        <v>202</v>
      </c>
      <c r="B43" s="345"/>
      <c r="C43" s="345" t="s">
        <v>115</v>
      </c>
      <c r="D43" s="345"/>
      <c r="E43" s="346" t="s">
        <v>227</v>
      </c>
      <c r="F43" s="346"/>
      <c r="G43" s="346"/>
      <c r="H43" s="346"/>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55000000000000004">
      <c r="A44" s="346" t="s">
        <v>213</v>
      </c>
      <c r="B44" s="346"/>
      <c r="C44" s="347" t="e">
        <f>ROUNDDOWN(IF(AL39&lt;=60,1,1+ROUNDUP((AL39-60)/40,0)),1)</f>
        <v>#DIV/0!</v>
      </c>
      <c r="D44" s="347"/>
      <c r="E44" s="347" t="e">
        <f>ROUNDDOWN(AL39/10,1)</f>
        <v>#DIV/0!</v>
      </c>
      <c r="F44" s="347"/>
      <c r="G44" s="347"/>
      <c r="H44" s="347"/>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15" customHeight="1" x14ac:dyDescent="0.550000000000000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550000000000000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5" customHeight="1" x14ac:dyDescent="0.55000000000000004">
      <c r="A47" s="62"/>
      <c r="B47" s="82"/>
      <c r="C47" s="336" t="str">
        <f>IF(VLOOKUP($AK$1,選択肢!$A$1:$J$31,C52,FALSE)=0,"-",VLOOKUP($AK$1,選択肢!$A$1:$J$31,C52,FALSE))</f>
        <v>管理者</v>
      </c>
      <c r="D47" s="337"/>
      <c r="E47" s="343" t="str">
        <f>IF(VLOOKUP($AK$1,選択肢!$A$1:$J$31,E52,FALSE)=0,"-",VLOOKUP($AK$1,選択肢!$A$1:$J$31,E52,FALSE))</f>
        <v>サービス管理責任者</v>
      </c>
      <c r="F47" s="343"/>
      <c r="G47" s="343"/>
      <c r="H47" s="343"/>
      <c r="I47" s="336" t="str">
        <f>IF(VLOOKUP($AK$1,選択肢!$A$1:$J$31,I52,FALSE)=0,"-",VLOOKUP($AK$1,選択肢!$A$1:$J$31,I52,FALSE))</f>
        <v>職業指導員</v>
      </c>
      <c r="J47" s="337"/>
      <c r="K47" s="337"/>
      <c r="L47" s="337"/>
      <c r="M47" s="337"/>
      <c r="N47" s="338"/>
      <c r="O47" s="336" t="str">
        <f>IF(VLOOKUP($AK$1,選択肢!$A$1:$J$31,O52,FALSE)=0,"-",VLOOKUP($AK$1,選択肢!$A$1:$J$31,O52,FALSE))</f>
        <v>生活支援員</v>
      </c>
      <c r="P47" s="337"/>
      <c r="Q47" s="337"/>
      <c r="R47" s="337"/>
      <c r="S47" s="337"/>
      <c r="T47" s="338"/>
      <c r="U47" s="336" t="str">
        <f>IF(VLOOKUP($AK$1,選択肢!$A$1:$J$31,U52,FALSE)=0,"-",VLOOKUP($AK$1,選択肢!$A$1:$J$31,U52,FALSE))</f>
        <v>賃金向上達成指導員/目標工賃達成指導員</v>
      </c>
      <c r="V47" s="337"/>
      <c r="W47" s="337"/>
      <c r="X47" s="337"/>
      <c r="Y47" s="337"/>
      <c r="Z47" s="338"/>
      <c r="AA47" s="336" t="str">
        <f>IF(VLOOKUP($AK$1,選択肢!$A$1:$J$31,AA52,FALSE)=0,"-",VLOOKUP($AK$1,選択肢!$A$1:$J$31,AA52,FALSE))</f>
        <v>その他職員</v>
      </c>
      <c r="AB47" s="337"/>
      <c r="AC47" s="337"/>
      <c r="AD47" s="337"/>
      <c r="AE47" s="337"/>
      <c r="AF47" s="338"/>
      <c r="AG47" s="343" t="str">
        <f>IF(VLOOKUP($AK$1,選択肢!$A$1:$J$31,AG52,FALSE)=0,"-",VLOOKUP($AK$1,選択肢!$A$1:$J$31,AG52,FALSE))</f>
        <v>-</v>
      </c>
      <c r="AH47" s="343"/>
      <c r="AI47" s="343"/>
      <c r="AJ47" s="343"/>
      <c r="AK47" s="343"/>
      <c r="AL47" s="343" t="str">
        <f>IF(VLOOKUP($AK$1,選択肢!$A$1:$J$31,AL52,FALSE)=0,"-",VLOOKUP($AK$1,選択肢!$A$1:$J$31,AL52,FALSE))</f>
        <v>-</v>
      </c>
      <c r="AM47" s="343"/>
      <c r="AN47" s="62"/>
    </row>
    <row r="48" spans="1:43" ht="18" customHeight="1" x14ac:dyDescent="0.55000000000000004">
      <c r="A48" s="62"/>
      <c r="B48" s="82"/>
      <c r="C48" s="114" t="s">
        <v>56</v>
      </c>
      <c r="D48" s="114" t="s">
        <v>57</v>
      </c>
      <c r="E48" s="113" t="s">
        <v>56</v>
      </c>
      <c r="F48" s="344" t="s">
        <v>57</v>
      </c>
      <c r="G48" s="344"/>
      <c r="H48" s="344"/>
      <c r="I48" s="340" t="s">
        <v>56</v>
      </c>
      <c r="J48" s="341"/>
      <c r="K48" s="342"/>
      <c r="L48" s="340" t="s">
        <v>57</v>
      </c>
      <c r="M48" s="341"/>
      <c r="N48" s="342"/>
      <c r="O48" s="340" t="s">
        <v>56</v>
      </c>
      <c r="P48" s="341"/>
      <c r="Q48" s="342"/>
      <c r="R48" s="340" t="s">
        <v>57</v>
      </c>
      <c r="S48" s="341"/>
      <c r="T48" s="342"/>
      <c r="U48" s="340" t="s">
        <v>56</v>
      </c>
      <c r="V48" s="341"/>
      <c r="W48" s="342"/>
      <c r="X48" s="340" t="s">
        <v>57</v>
      </c>
      <c r="Y48" s="341"/>
      <c r="Z48" s="342"/>
      <c r="AA48" s="340" t="s">
        <v>56</v>
      </c>
      <c r="AB48" s="341"/>
      <c r="AC48" s="342"/>
      <c r="AD48" s="340" t="s">
        <v>57</v>
      </c>
      <c r="AE48" s="341"/>
      <c r="AF48" s="342"/>
      <c r="AG48" s="340" t="s">
        <v>56</v>
      </c>
      <c r="AH48" s="341"/>
      <c r="AI48" s="342"/>
      <c r="AJ48" s="340" t="s">
        <v>57</v>
      </c>
      <c r="AK48" s="342"/>
      <c r="AL48" s="113" t="s">
        <v>19</v>
      </c>
      <c r="AM48" s="113" t="s">
        <v>18</v>
      </c>
      <c r="AN48" s="62"/>
    </row>
    <row r="49" spans="1:40" ht="18" customHeight="1" x14ac:dyDescent="0.55000000000000004">
      <c r="A49" s="62"/>
      <c r="B49" s="81" t="s">
        <v>108</v>
      </c>
      <c r="C49" s="113">
        <f>COUNTIFS($B$11:$B$30,C$47,$C$11:$C$30,"A",$E$11:$E$30,"*")</f>
        <v>0</v>
      </c>
      <c r="D49" s="113">
        <f>COUNTIFS($B$11:$B$30,C$47,$C$11:$C$30,"B",$E$11:$E$30,"*")</f>
        <v>0</v>
      </c>
      <c r="E49" s="113">
        <f>COUNTIFS($B$11:$B$30,E$47,$C$11:$C$30,"A",$E$11:$E$30,"*")</f>
        <v>0</v>
      </c>
      <c r="F49" s="340">
        <f>COUNTIFS($B$11:$B$30,E$47,$C$11:$C$30,"B",$E$11:$E$30,"*")</f>
        <v>0</v>
      </c>
      <c r="G49" s="341"/>
      <c r="H49" s="342"/>
      <c r="I49" s="340">
        <f>COUNTIFS($B$11:$B$30,I$47,$C$11:$C$30,"A",$E$11:$E$30,"*")</f>
        <v>0</v>
      </c>
      <c r="J49" s="341"/>
      <c r="K49" s="342"/>
      <c r="L49" s="340">
        <f>COUNTIFS($B$11:$B$30,I$47,$C$11:$C$30,"B",$E$11:$E$30,"*")</f>
        <v>0</v>
      </c>
      <c r="M49" s="341"/>
      <c r="N49" s="342"/>
      <c r="O49" s="340">
        <f>COUNTIFS($B$11:$B$30,O$47,$C$11:$C$30,"A",$E$11:$E$30,"*")</f>
        <v>0</v>
      </c>
      <c r="P49" s="341"/>
      <c r="Q49" s="342"/>
      <c r="R49" s="340">
        <f>COUNTIFS($B$11:$B$30,O$47,$C$11:$C$30,"B",$E$11:$E$30,"*")</f>
        <v>0</v>
      </c>
      <c r="S49" s="341"/>
      <c r="T49" s="342"/>
      <c r="U49" s="340">
        <f>COUNTIFS($B$11:$B$30,U$47,$C$11:$C$30,"A",$E$11:$E$30,"*")</f>
        <v>0</v>
      </c>
      <c r="V49" s="341"/>
      <c r="W49" s="342"/>
      <c r="X49" s="340">
        <f>COUNTIFS($B$11:$B$30,U$47,$C$11:$C$30,"B",$E$11:$E$30,"*")</f>
        <v>0</v>
      </c>
      <c r="Y49" s="341"/>
      <c r="Z49" s="342"/>
      <c r="AA49" s="340">
        <f>COUNTIFS($B$11:$B$30,AA$47,$C$11:$C$30,"A",$E$11:$E$30,"*")</f>
        <v>0</v>
      </c>
      <c r="AB49" s="341"/>
      <c r="AC49" s="342"/>
      <c r="AD49" s="340">
        <f>COUNTIFS($B$11:$B$30,AA$47,$C$11:$C$30,"B",$E$11:$E$30,"*")</f>
        <v>0</v>
      </c>
      <c r="AE49" s="341"/>
      <c r="AF49" s="342"/>
      <c r="AG49" s="340">
        <f>COUNTIFS($B$11:$B$30,AG$47,$C$11:$C$30,"A",$E$11:$E$30,"*")</f>
        <v>0</v>
      </c>
      <c r="AH49" s="341"/>
      <c r="AI49" s="342"/>
      <c r="AJ49" s="340">
        <f>COUNTIFS($B$11:$B$30,AG$47,$C$11:$C$30,"B",$E$11:$E$30,"*")</f>
        <v>0</v>
      </c>
      <c r="AK49" s="342"/>
      <c r="AL49" s="113">
        <f>COUNTIFS($B$11:$B$30,AL$47,$C$11:$C$30,"A",$E$11:$E$30,"*")</f>
        <v>0</v>
      </c>
      <c r="AM49" s="113">
        <f>COUNTIFS($B$11:$B$30,AL$47,$C$11:$C$30,"B",$E$11:$E$30,"*")</f>
        <v>0</v>
      </c>
      <c r="AN49" s="62"/>
    </row>
    <row r="50" spans="1:40" ht="18" customHeight="1" x14ac:dyDescent="0.55000000000000004">
      <c r="A50" s="62"/>
      <c r="B50" s="89" t="s">
        <v>109</v>
      </c>
      <c r="C50" s="113">
        <f>COUNTIFS($B$11:$B$30,C$47,$C$11:$C$30,"C",$E$11:$E$30,"*")</f>
        <v>0</v>
      </c>
      <c r="D50" s="113">
        <f>COUNTIFS($B$11:$B$30,C$47,$C$11:$C$30,"D",$E$11:$E$30,"*")</f>
        <v>0</v>
      </c>
      <c r="E50" s="113">
        <f>COUNTIFS($B$11:$B$30,E$47,$C$11:$C$30,"C",$E$11:$E$30,"*")</f>
        <v>0</v>
      </c>
      <c r="F50" s="340">
        <f>COUNTIFS($B$11:$B$30,E$47,$C$11:$C$30,"D",$E$11:$E$30,"*")</f>
        <v>0</v>
      </c>
      <c r="G50" s="341"/>
      <c r="H50" s="342"/>
      <c r="I50" s="340">
        <f>COUNTIFS($B$11:$B$30,I$47,$C$11:$C$30,"C",$E$11:$E$30,"*")</f>
        <v>0</v>
      </c>
      <c r="J50" s="341"/>
      <c r="K50" s="342"/>
      <c r="L50" s="340">
        <f>COUNTIFS($B$11:$B$30,I$47,$C$11:$C$30,"D",$E$11:$E$30,"*")</f>
        <v>0</v>
      </c>
      <c r="M50" s="341"/>
      <c r="N50" s="342"/>
      <c r="O50" s="340">
        <f>COUNTIFS($B$11:$B$30,O$47,$C$11:$C$30,"C",$E$11:$E$30,"*")</f>
        <v>0</v>
      </c>
      <c r="P50" s="341"/>
      <c r="Q50" s="342"/>
      <c r="R50" s="340">
        <f>COUNTIFS($B$11:$B$30,O$47,$C$11:$C$30,"D",$E$11:$E$30,"*")</f>
        <v>0</v>
      </c>
      <c r="S50" s="341"/>
      <c r="T50" s="342"/>
      <c r="U50" s="340">
        <f>COUNTIFS($B$11:$B$30,U$47,$C$11:$C$30,"C",$E$11:$E$30,"*")</f>
        <v>0</v>
      </c>
      <c r="V50" s="341"/>
      <c r="W50" s="342"/>
      <c r="X50" s="340">
        <f>COUNTIFS($B$11:$B$30,U$47,$C$11:$C$30,"D",$E$11:$E$30,"*")</f>
        <v>0</v>
      </c>
      <c r="Y50" s="341"/>
      <c r="Z50" s="342"/>
      <c r="AA50" s="340">
        <f>COUNTIFS($B$11:$B$30,AA$47,$C$11:$C$30,"C",$E$11:$E$30,"*")</f>
        <v>0</v>
      </c>
      <c r="AB50" s="341"/>
      <c r="AC50" s="342"/>
      <c r="AD50" s="340">
        <f>COUNTIFS($B$11:$B$30,AA$47,$C$11:$C$30,"D",$E$11:$E$30,"*")</f>
        <v>0</v>
      </c>
      <c r="AE50" s="341"/>
      <c r="AF50" s="342"/>
      <c r="AG50" s="340">
        <f>COUNTIFS($B$11:$B$30,AG$47,$C$11:$C$30,"C",$E$11:$E$30,"*")</f>
        <v>0</v>
      </c>
      <c r="AH50" s="341"/>
      <c r="AI50" s="342"/>
      <c r="AJ50" s="340">
        <f>COUNTIFS($B$11:$B$30,AG$47,$C$11:$C$30,"D",$E$11:$E$30,"*")</f>
        <v>0</v>
      </c>
      <c r="AK50" s="342"/>
      <c r="AL50" s="113">
        <f>COUNTIFS($B$11:$B$30,AL$47,$C$11:$C$30,"C",$E$11:$E$30,"*")</f>
        <v>0</v>
      </c>
      <c r="AM50" s="113">
        <f>COUNTIFS($B$11:$B$30,AL$47,$C$11:$C$30,"D",$E$11:$E$30,"*")</f>
        <v>0</v>
      </c>
      <c r="AN50" s="62"/>
    </row>
    <row r="51" spans="1:40" ht="25" customHeight="1" x14ac:dyDescent="0.55000000000000004">
      <c r="A51" s="62"/>
      <c r="B51" s="89" t="s">
        <v>201</v>
      </c>
      <c r="C51" s="336" t="str">
        <f>IF($AK$3="４週",SUMIFS($AK$11:$AK$30,$B$11:$B$30,C47)/4/$AH$5,IF($AK$3="歴月",SUMIFS($AK$11:$AK$30,$B$11:$B$30,C47)/$AL$5,"記載する期間を選択してください"))</f>
        <v>記載する期間を選択してください</v>
      </c>
      <c r="D51" s="338"/>
      <c r="E51" s="336" t="str">
        <f>IF($AK$3="４週",SUMIFS($AK$11:$AK$30,$B$11:$B$30,E47)/4/$AH$5,IF($AK$3="歴月",SUMIFS($AK$11:$AK$30,$B$11:$B$30,E47)/$AL$5,"記載する期間を選択してください"))</f>
        <v>記載する期間を選択してください</v>
      </c>
      <c r="F51" s="337"/>
      <c r="G51" s="337"/>
      <c r="H51" s="338"/>
      <c r="I51" s="336" t="str">
        <f>IF($AK$3="４週",SUMIFS($AK$11:$AK$30,$B$11:$B$30,I47)/4/$AH$5,IF($AK$3="歴月",SUMIFS($AK$11:$AK$30,$B$11:$B$30,I47)/$AL$5,"記載する期間を選択してください"))</f>
        <v>記載する期間を選択してください</v>
      </c>
      <c r="J51" s="337"/>
      <c r="K51" s="337"/>
      <c r="L51" s="337"/>
      <c r="M51" s="337"/>
      <c r="N51" s="338"/>
      <c r="O51" s="336" t="str">
        <f>IF($AK$3="４週",SUMIFS($AK$11:$AK$30,$B$11:$B$30,O47)/4/$AH$5,IF($AK$3="歴月",SUMIFS($AK$11:$AK$30,$B$11:$B$30,O47)/$AL$5,"記載する期間を選択してください"))</f>
        <v>記載する期間を選択してください</v>
      </c>
      <c r="P51" s="337"/>
      <c r="Q51" s="337"/>
      <c r="R51" s="337"/>
      <c r="S51" s="337"/>
      <c r="T51" s="338"/>
      <c r="U51" s="336" t="str">
        <f>IF($AK$3="４週",SUMIFS($AK$11:$AK$30,$B$11:$B$30,U47)/4/$AH$5,IF($AK$3="歴月",SUMIFS($AK$11:$AK$30,$B$11:$B$30,U47)/$AL$5,"記載する期間を選択してください"))</f>
        <v>記載する期間を選択してください</v>
      </c>
      <c r="V51" s="337"/>
      <c r="W51" s="337"/>
      <c r="X51" s="337"/>
      <c r="Y51" s="337"/>
      <c r="Z51" s="338"/>
      <c r="AA51" s="336" t="str">
        <f>IF($AK$3="４週",SUMIFS($AK$11:$AK$30,$B$11:$B$30,AA47)/4/$AH$5,IF($AK$3="歴月",SUMIFS($AK$11:$AK$30,$B$11:$B$30,AA47)/$AL$5,"記載する期間を選択してください"))</f>
        <v>記載する期間を選択してください</v>
      </c>
      <c r="AB51" s="337"/>
      <c r="AC51" s="337"/>
      <c r="AD51" s="337"/>
      <c r="AE51" s="337"/>
      <c r="AF51" s="338"/>
      <c r="AG51" s="336" t="str">
        <f>IF($AK$3="４週",SUMIFS($AK$11:$AK$30,$B$11:$B$30,AG47)/4/$AH$5,IF($AK$3="歴月",SUMIFS($AK$11:$AK$30,$B$11:$B$30,AG47)/$AL$5,"記載する期間を選択してください"))</f>
        <v>記載する期間を選択してください</v>
      </c>
      <c r="AH51" s="337"/>
      <c r="AI51" s="337"/>
      <c r="AJ51" s="337"/>
      <c r="AK51" s="338"/>
      <c r="AL51" s="336" t="str">
        <f>IF($AK$3="４週",SUMIFS($AK$11:$AK$30,$B$11:$B$30,AL47)/4/$AH$5,IF($AK$3="歴月",SUMIFS($AK$11:$AK$30,$B$11:$B$30,AL47)/$AL$5,"記載する期間を選択してください"))</f>
        <v>記載する期間を選択してください</v>
      </c>
      <c r="AM51" s="338"/>
      <c r="AN51" s="62"/>
    </row>
    <row r="52" spans="1:40" ht="5.15" customHeight="1" x14ac:dyDescent="0.550000000000000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550000000000000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550000000000000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550000000000000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55000000000000004">
      <c r="A58" s="60" t="s">
        <v>170</v>
      </c>
      <c r="B58" s="103"/>
      <c r="C58" s="60"/>
      <c r="D58" s="60"/>
      <c r="E58" s="60"/>
      <c r="F58" s="60"/>
      <c r="G58" s="60"/>
    </row>
    <row r="59" spans="1:40" ht="15" customHeight="1" x14ac:dyDescent="0.55000000000000004">
      <c r="A59" s="60" t="s">
        <v>171</v>
      </c>
      <c r="B59" s="103"/>
      <c r="C59" s="60"/>
      <c r="D59" s="60"/>
      <c r="E59" s="60"/>
      <c r="F59" s="60"/>
      <c r="G59" s="60"/>
    </row>
    <row r="60" spans="1:40" ht="15" customHeight="1" x14ac:dyDescent="0.55000000000000004">
      <c r="A60" s="60"/>
      <c r="B60" s="81" t="s">
        <v>172</v>
      </c>
      <c r="C60" s="339" t="s">
        <v>173</v>
      </c>
      <c r="D60" s="339"/>
      <c r="E60" s="339"/>
      <c r="F60" s="60"/>
      <c r="G60" s="60"/>
    </row>
    <row r="61" spans="1:40" ht="15" customHeight="1" x14ac:dyDescent="0.55000000000000004">
      <c r="A61" s="60"/>
      <c r="B61" s="107" t="s">
        <v>190</v>
      </c>
      <c r="C61" s="335" t="s">
        <v>174</v>
      </c>
      <c r="D61" s="335"/>
      <c r="E61" s="335"/>
      <c r="F61" s="60"/>
      <c r="G61" s="60"/>
    </row>
    <row r="62" spans="1:40" ht="15" customHeight="1" x14ac:dyDescent="0.55000000000000004">
      <c r="A62" s="60"/>
      <c r="B62" s="107" t="s">
        <v>191</v>
      </c>
      <c r="C62" s="335" t="s">
        <v>175</v>
      </c>
      <c r="D62" s="335"/>
      <c r="E62" s="335"/>
      <c r="F62" s="60"/>
      <c r="G62" s="60"/>
    </row>
    <row r="63" spans="1:40" ht="15" customHeight="1" x14ac:dyDescent="0.55000000000000004">
      <c r="A63" s="60"/>
      <c r="B63" s="107" t="s">
        <v>192</v>
      </c>
      <c r="C63" s="335" t="s">
        <v>176</v>
      </c>
      <c r="D63" s="335"/>
      <c r="E63" s="335"/>
      <c r="F63" s="60"/>
      <c r="G63" s="60"/>
    </row>
    <row r="64" spans="1:40" ht="15" customHeight="1" x14ac:dyDescent="0.55000000000000004">
      <c r="A64" s="60"/>
      <c r="B64" s="107" t="s">
        <v>193</v>
      </c>
      <c r="C64" s="335" t="s">
        <v>177</v>
      </c>
      <c r="D64" s="335"/>
      <c r="E64" s="335"/>
      <c r="F64" s="60"/>
      <c r="G64" s="60"/>
    </row>
    <row r="65" spans="1:7" ht="15" customHeight="1" x14ac:dyDescent="0.55000000000000004">
      <c r="A65" s="60"/>
      <c r="B65" s="94" t="s">
        <v>178</v>
      </c>
      <c r="C65" s="60"/>
      <c r="D65" s="60"/>
      <c r="E65" s="60"/>
      <c r="F65" s="60"/>
      <c r="G65" s="60"/>
    </row>
    <row r="66" spans="1:7" ht="15" customHeight="1" x14ac:dyDescent="0.55000000000000004">
      <c r="A66" s="60"/>
      <c r="B66" s="94" t="s">
        <v>195</v>
      </c>
      <c r="C66" s="60"/>
      <c r="D66" s="60"/>
      <c r="E66" s="60"/>
      <c r="F66" s="60"/>
      <c r="G66" s="60"/>
    </row>
    <row r="67" spans="1:7" ht="15" customHeight="1" x14ac:dyDescent="0.55000000000000004">
      <c r="A67" s="60"/>
      <c r="B67" s="94" t="s">
        <v>179</v>
      </c>
      <c r="C67" s="60"/>
      <c r="D67" s="60"/>
      <c r="E67" s="60"/>
      <c r="F67" s="60"/>
      <c r="G67" s="60"/>
    </row>
    <row r="68" spans="1:7" ht="15" customHeight="1" x14ac:dyDescent="0.55000000000000004">
      <c r="A68" s="60" t="s">
        <v>180</v>
      </c>
      <c r="B68" s="103"/>
      <c r="C68" s="60"/>
      <c r="D68" s="60"/>
      <c r="E68" s="60"/>
      <c r="F68" s="60"/>
      <c r="G68" s="60"/>
    </row>
    <row r="69" spans="1:7" ht="15" customHeight="1" x14ac:dyDescent="0.55000000000000004">
      <c r="A69" s="60" t="s">
        <v>310</v>
      </c>
      <c r="B69" s="103"/>
      <c r="C69" s="60"/>
      <c r="D69" s="60"/>
      <c r="E69" s="60"/>
      <c r="F69" s="60"/>
      <c r="G69" s="60"/>
    </row>
    <row r="70" spans="1:7" ht="15" customHeight="1" x14ac:dyDescent="0.55000000000000004">
      <c r="A70" s="60" t="s">
        <v>196</v>
      </c>
      <c r="B70" s="103"/>
      <c r="C70" s="60"/>
      <c r="D70" s="60"/>
      <c r="E70" s="60"/>
      <c r="F70" s="60"/>
      <c r="G70" s="60"/>
    </row>
    <row r="71" spans="1:7" ht="15" customHeight="1" x14ac:dyDescent="0.55000000000000004">
      <c r="A71" s="60" t="s">
        <v>182</v>
      </c>
      <c r="B71" s="103"/>
      <c r="C71" s="60"/>
      <c r="D71" s="60"/>
      <c r="E71" s="60"/>
      <c r="F71" s="60"/>
      <c r="G71" s="60"/>
    </row>
    <row r="72" spans="1:7" ht="15" customHeight="1" x14ac:dyDescent="0.55000000000000004">
      <c r="A72" s="60" t="s">
        <v>295</v>
      </c>
      <c r="B72" s="103"/>
      <c r="C72" s="60"/>
      <c r="D72" s="60"/>
      <c r="E72" s="60"/>
      <c r="F72" s="60"/>
      <c r="G72" s="60"/>
    </row>
    <row r="73" spans="1:7" ht="15" customHeight="1" x14ac:dyDescent="0.55000000000000004">
      <c r="A73" s="60" t="s">
        <v>183</v>
      </c>
      <c r="B73" s="103"/>
      <c r="C73" s="60"/>
      <c r="D73" s="60"/>
      <c r="E73" s="60"/>
      <c r="F73" s="60"/>
      <c r="G73" s="60"/>
    </row>
    <row r="74" spans="1:7" ht="15" customHeight="1" x14ac:dyDescent="0.55000000000000004">
      <c r="A74" s="60" t="s">
        <v>184</v>
      </c>
      <c r="B74" s="103"/>
      <c r="C74" s="60"/>
      <c r="D74" s="60"/>
      <c r="E74" s="60"/>
      <c r="F74" s="60"/>
      <c r="G74" s="60"/>
    </row>
    <row r="75" spans="1:7" ht="15" customHeight="1" x14ac:dyDescent="0.55000000000000004">
      <c r="A75" s="60" t="s">
        <v>185</v>
      </c>
      <c r="B75" s="103"/>
      <c r="C75" s="60"/>
      <c r="D75" s="60"/>
      <c r="E75" s="60"/>
      <c r="F75" s="60"/>
      <c r="G75" s="60"/>
    </row>
    <row r="76" spans="1:7" ht="15" customHeight="1" x14ac:dyDescent="0.55000000000000004">
      <c r="A76" s="60" t="s">
        <v>186</v>
      </c>
      <c r="B76" s="103"/>
      <c r="C76" s="60"/>
      <c r="D76" s="60"/>
      <c r="E76" s="60"/>
      <c r="F76" s="60"/>
      <c r="G76" s="60"/>
    </row>
    <row r="77" spans="1:7" ht="15" customHeight="1" x14ac:dyDescent="0.55000000000000004">
      <c r="A77" s="60" t="s">
        <v>187</v>
      </c>
      <c r="B77" s="103"/>
      <c r="C77" s="60"/>
      <c r="D77" s="60"/>
      <c r="E77" s="60"/>
      <c r="F77" s="60"/>
      <c r="G77" s="60"/>
    </row>
    <row r="78" spans="1:7" ht="15" customHeight="1" x14ac:dyDescent="0.55000000000000004">
      <c r="A78" s="60" t="s">
        <v>188</v>
      </c>
      <c r="B78" s="103"/>
      <c r="C78" s="60"/>
      <c r="D78" s="60"/>
      <c r="E78" s="60"/>
      <c r="F78" s="60"/>
      <c r="G78" s="60"/>
    </row>
    <row r="79" spans="1:7" ht="15" customHeight="1" x14ac:dyDescent="0.55000000000000004">
      <c r="A79" s="60" t="s">
        <v>189</v>
      </c>
      <c r="B79" s="103"/>
      <c r="C79" s="60"/>
      <c r="D79" s="60"/>
      <c r="E79" s="60"/>
      <c r="F79" s="60"/>
      <c r="G79" s="60"/>
    </row>
    <row r="80" spans="1:7" ht="15" customHeight="1" x14ac:dyDescent="0.55000000000000004">
      <c r="A80" s="60" t="s">
        <v>194</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ゴシック,標準"&amp;10（参考様式6-1）</oddHeader>
  </headerFooter>
  <rowBreaks count="1" manualBreakCount="1">
    <brk id="36" max="3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99</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54"/>
      <c r="AN11" s="354"/>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IF($AK$3="４週",AK12/4,AK12/(DAY(EOMONTH($F$9,0))/7))</f>
        <v>#NUM!</v>
      </c>
      <c r="AM12" s="354"/>
      <c r="AN12" s="354"/>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IF($AK$3="４週",AK13/4,AK13/(DAY(EOMONTH($F$9,0))/7))</f>
        <v>#NUM!</v>
      </c>
      <c r="AM13" s="354"/>
      <c r="AN13" s="354"/>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IF($AK$3="４週",AK14/4,AK14/(DAY(EOMONTH($F$9,0))/7))</f>
        <v>#NUM!</v>
      </c>
      <c r="AM14" s="354"/>
      <c r="AN14" s="354"/>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ref="AL15:AL30" si="1">IF($AK$3="４週",AK15/4,AK15/(DAY(EOMONTH($F$9,0))/7))</f>
        <v>#NUM!</v>
      </c>
      <c r="AM15" s="354"/>
      <c r="AN15" s="354"/>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54"/>
      <c r="AN16" s="354"/>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54"/>
      <c r="AN17" s="354"/>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54"/>
      <c r="AN18" s="354"/>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54"/>
      <c r="AN19" s="354"/>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45"/>
      <c r="B37" s="345"/>
      <c r="C37" s="345"/>
      <c r="D37" s="108">
        <v>4</v>
      </c>
      <c r="E37" s="108">
        <v>5</v>
      </c>
      <c r="F37" s="353">
        <v>6</v>
      </c>
      <c r="G37" s="353"/>
      <c r="H37" s="353"/>
      <c r="I37" s="353">
        <v>7</v>
      </c>
      <c r="J37" s="353"/>
      <c r="K37" s="353"/>
      <c r="L37" s="353">
        <v>8</v>
      </c>
      <c r="M37" s="353"/>
      <c r="N37" s="353"/>
      <c r="O37" s="353">
        <v>9</v>
      </c>
      <c r="P37" s="353"/>
      <c r="Q37" s="353"/>
      <c r="R37" s="353">
        <v>10</v>
      </c>
      <c r="S37" s="353"/>
      <c r="T37" s="353"/>
      <c r="U37" s="353">
        <v>11</v>
      </c>
      <c r="V37" s="353"/>
      <c r="W37" s="353"/>
      <c r="X37" s="353">
        <v>12</v>
      </c>
      <c r="Y37" s="353"/>
      <c r="Z37" s="353"/>
      <c r="AA37" s="353">
        <v>1</v>
      </c>
      <c r="AB37" s="353"/>
      <c r="AC37" s="353"/>
      <c r="AD37" s="353">
        <v>2</v>
      </c>
      <c r="AE37" s="353"/>
      <c r="AF37" s="353"/>
      <c r="AG37" s="353">
        <v>3</v>
      </c>
      <c r="AH37" s="353"/>
      <c r="AI37" s="353"/>
      <c r="AJ37" s="345" t="s">
        <v>154</v>
      </c>
      <c r="AK37" s="345"/>
      <c r="AL37" s="121" t="s">
        <v>212</v>
      </c>
      <c r="AM37"/>
      <c r="AN37"/>
      <c r="AO37"/>
      <c r="AP37"/>
      <c r="AQ37"/>
    </row>
    <row r="38" spans="1:43" s="72" customFormat="1" ht="18" customHeight="1" x14ac:dyDescent="0.55000000000000004">
      <c r="A38" s="352" t="s">
        <v>216</v>
      </c>
      <c r="B38" s="352"/>
      <c r="C38" s="352"/>
      <c r="D38" s="109"/>
      <c r="E38" s="109"/>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9">
        <f>SUM(D38:AI38)</f>
        <v>0</v>
      </c>
      <c r="AK38" s="349"/>
      <c r="AL38" s="350" t="e">
        <f>ROUNDUP(AJ38/AJ39,1)</f>
        <v>#DIV/0!</v>
      </c>
      <c r="AM38"/>
      <c r="AN38"/>
      <c r="AO38"/>
      <c r="AP38"/>
      <c r="AQ38"/>
    </row>
    <row r="39" spans="1:43" s="72" customFormat="1" ht="18" customHeight="1" x14ac:dyDescent="0.55000000000000004">
      <c r="A39" s="352" t="s">
        <v>209</v>
      </c>
      <c r="B39" s="352"/>
      <c r="C39" s="352"/>
      <c r="D39" s="109"/>
      <c r="E39" s="109"/>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9">
        <f>+SUM(D39:AI39)</f>
        <v>0</v>
      </c>
      <c r="AK39" s="349"/>
      <c r="AL39" s="351"/>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45" t="s">
        <v>202</v>
      </c>
      <c r="B42" s="345"/>
      <c r="C42" s="345" t="s">
        <v>115</v>
      </c>
      <c r="D42" s="345"/>
      <c r="E42" s="346" t="s">
        <v>229</v>
      </c>
      <c r="F42" s="346"/>
      <c r="G42" s="346"/>
      <c r="H42" s="346"/>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46" t="s">
        <v>213</v>
      </c>
      <c r="B43" s="346"/>
      <c r="C43" s="347" t="e">
        <f>ROUNDDOWN(IF(AL38&lt;=60,1,1+ROUNDUP((AL38-60)/40,0)),1)</f>
        <v>#DIV/0!</v>
      </c>
      <c r="D43" s="347"/>
      <c r="E43" s="347" t="e">
        <f>ROUNDDOWN(AL38/40,1)</f>
        <v>#DIV/0!</v>
      </c>
      <c r="F43" s="347"/>
      <c r="G43" s="347"/>
      <c r="H43" s="347"/>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36" t="str">
        <f>IF(VLOOKUP($AK$1,選択肢!$A$1:$J$31,C51,FALSE)=0,"-",VLOOKUP($AK$1,選択肢!$A$1:$J$31,C51,FALSE))</f>
        <v>管理者</v>
      </c>
      <c r="D46" s="337"/>
      <c r="E46" s="343" t="str">
        <f>IF(VLOOKUP($AK$1,選択肢!$A$1:$J$31,E51,FALSE)=0,"-",VLOOKUP($AK$1,選択肢!$A$1:$J$31,E51,FALSE))</f>
        <v>サービス管理責任者</v>
      </c>
      <c r="F46" s="343"/>
      <c r="G46" s="343"/>
      <c r="H46" s="343"/>
      <c r="I46" s="336" t="str">
        <f>IF(VLOOKUP($AK$1,選択肢!$A$1:$J$31,I51,FALSE)=0,"-",VLOOKUP($AK$1,選択肢!$A$1:$J$31,I51,FALSE))</f>
        <v>就労定着支援員</v>
      </c>
      <c r="J46" s="337"/>
      <c r="K46" s="337"/>
      <c r="L46" s="337"/>
      <c r="M46" s="337"/>
      <c r="N46" s="338"/>
      <c r="O46" s="336" t="str">
        <f>IF(VLOOKUP($AK$1,選択肢!$A$1:$J$31,O51,FALSE)=0,"-",VLOOKUP($AK$1,選択肢!$A$1:$J$31,O51,FALSE))</f>
        <v>-</v>
      </c>
      <c r="P46" s="337"/>
      <c r="Q46" s="337"/>
      <c r="R46" s="337"/>
      <c r="S46" s="337"/>
      <c r="T46" s="338"/>
      <c r="U46" s="336" t="str">
        <f>IF(VLOOKUP($AK$1,選択肢!$A$1:$J$31,U51,FALSE)=0,"-",VLOOKUP($AK$1,選択肢!$A$1:$J$31,U51,FALSE))</f>
        <v>-</v>
      </c>
      <c r="V46" s="337"/>
      <c r="W46" s="337"/>
      <c r="X46" s="337"/>
      <c r="Y46" s="337"/>
      <c r="Z46" s="338"/>
      <c r="AA46" s="336" t="str">
        <f>IF(VLOOKUP($AK$1,選択肢!$A$1:$J$31,AA51,FALSE)=0,"-",VLOOKUP($AK$1,選択肢!$A$1:$J$31,AA51,FALSE))</f>
        <v>-</v>
      </c>
      <c r="AB46" s="337"/>
      <c r="AC46" s="337"/>
      <c r="AD46" s="337"/>
      <c r="AE46" s="337"/>
      <c r="AF46" s="338"/>
      <c r="AG46" s="343" t="str">
        <f>IF(VLOOKUP($AK$1,選択肢!$A$1:$J$31,AG51,FALSE)=0,"-",VLOOKUP($AK$1,選択肢!$A$1:$J$31,AG51,FALSE))</f>
        <v>-</v>
      </c>
      <c r="AH46" s="343"/>
      <c r="AI46" s="343"/>
      <c r="AJ46" s="343"/>
      <c r="AK46" s="343"/>
      <c r="AL46" s="343" t="str">
        <f>IF(VLOOKUP($AK$1,選択肢!$A$1:$J$31,AL51,FALSE)=0,"-",VLOOKUP($AK$1,選択肢!$A$1:$J$31,AL51,FALSE))</f>
        <v>-</v>
      </c>
      <c r="AM46" s="343"/>
      <c r="AN46" s="62"/>
    </row>
    <row r="47" spans="1:43" ht="18" customHeight="1" x14ac:dyDescent="0.55000000000000004">
      <c r="A47" s="62"/>
      <c r="B47" s="82"/>
      <c r="C47" s="114" t="s">
        <v>56</v>
      </c>
      <c r="D47" s="114" t="s">
        <v>57</v>
      </c>
      <c r="E47" s="113" t="s">
        <v>56</v>
      </c>
      <c r="F47" s="344" t="s">
        <v>57</v>
      </c>
      <c r="G47" s="344"/>
      <c r="H47" s="344"/>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0</v>
      </c>
      <c r="F48" s="340">
        <f>COUNTIFS($B$11:$B$30,E$46,$C$11:$C$30,"B",$E$11:$E$30,"*")</f>
        <v>0</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0</v>
      </c>
      <c r="F49" s="340">
        <f>COUNTIFS($B$11:$B$30,E$46,$C$11:$C$30,"D",$E$11:$E$30,"*")</f>
        <v>0</v>
      </c>
      <c r="G49" s="341"/>
      <c r="H49" s="342"/>
      <c r="I49" s="340">
        <f>COUNTIFS($B$11:$B$30,I$46,$C$11:$C$30,"C",$E$11:$E$30,"*")</f>
        <v>0</v>
      </c>
      <c r="J49" s="341"/>
      <c r="K49" s="342"/>
      <c r="L49" s="340">
        <f>COUNTIFS($B$11:$B$30,I$46,$C$11:$C$30,"D",$E$11:$E$30,"*")</f>
        <v>0</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13">
        <f>COUNTIFS($B$11:$B$30,AL$46,$C$11:$C$30,"C",$E$11:$E$30,"*")</f>
        <v>0</v>
      </c>
      <c r="AM49" s="113">
        <f>COUNTIFS($B$11:$B$30,AL$46,$C$11:$C$30,"D",$E$11:$E$30,"*")</f>
        <v>0</v>
      </c>
      <c r="AN49" s="62"/>
    </row>
    <row r="50" spans="1:40" ht="25" customHeight="1" x14ac:dyDescent="0.55000000000000004">
      <c r="A50" s="62"/>
      <c r="B50" s="89" t="s">
        <v>201</v>
      </c>
      <c r="C50" s="336" t="str">
        <f>IF($AK$3="４週",SUMIFS($AK$11:$AK$30,$B$11:$B$30,C46)/4/$AH$5,IF($AK$3="歴月",SUMIFS($AK$11:$AK$30,$B$11:$B$30,C46)/$AL$5,"記載する期間を選択してください"))</f>
        <v>記載する期間を選択してください</v>
      </c>
      <c r="D50" s="338"/>
      <c r="E50" s="336" t="str">
        <f>IF($AK$3="４週",SUMIFS($AK$11:$AK$30,$B$11:$B$30,E46)/4/$AH$5,IF($AK$3="歴月",SUMIFS($AK$11:$AK$30,$B$11:$B$30,E46)/$AL$5,"記載する期間を選択してください"))</f>
        <v>記載する期間を選択してください</v>
      </c>
      <c r="F50" s="337"/>
      <c r="G50" s="337"/>
      <c r="H50" s="338"/>
      <c r="I50" s="336" t="str">
        <f>IF($AK$3="４週",SUMIFS($AK$11:$AK$30,$B$11:$B$30,I46)/4/$AH$5,IF($AK$3="歴月",SUMIFS($AK$11:$AK$30,$B$11:$B$30,I46)/$AL$5,"記載する期間を選択してください"))</f>
        <v>記載する期間を選択してください</v>
      </c>
      <c r="J50" s="337"/>
      <c r="K50" s="337"/>
      <c r="L50" s="337"/>
      <c r="M50" s="337"/>
      <c r="N50" s="338"/>
      <c r="O50" s="336" t="str">
        <f>IF($AK$3="４週",SUMIFS($AK$11:$AK$30,$B$11:$B$30,O46)/4/$AH$5,IF($AK$3="歴月",SUMIFS($AK$11:$AK$30,$B$11:$B$30,O46)/$AL$5,"記載する期間を選択してください"))</f>
        <v>記載する期間を選択してください</v>
      </c>
      <c r="P50" s="337"/>
      <c r="Q50" s="337"/>
      <c r="R50" s="337"/>
      <c r="S50" s="337"/>
      <c r="T50" s="338"/>
      <c r="U50" s="336" t="str">
        <f>IF($AK$3="４週",SUMIFS($AK$11:$AK$30,$B$11:$B$30,U46)/4/$AH$5,IF($AK$3="歴月",SUMIFS($AK$11:$AK$30,$B$11:$B$30,U46)/$AL$5,"記載する期間を選択してください"))</f>
        <v>記載する期間を選択してください</v>
      </c>
      <c r="V50" s="337"/>
      <c r="W50" s="337"/>
      <c r="X50" s="337"/>
      <c r="Y50" s="337"/>
      <c r="Z50" s="338"/>
      <c r="AA50" s="336" t="str">
        <f>IF($AK$3="４週",SUMIFS($AK$11:$AK$30,$B$11:$B$30,AA46)/4/$AH$5,IF($AK$3="歴月",SUMIFS($AK$11:$AK$30,$B$11:$B$30,AA46)/$AL$5,"記載する期間を選択してください"))</f>
        <v>記載する期間を選択してください</v>
      </c>
      <c r="AB50" s="337"/>
      <c r="AC50" s="337"/>
      <c r="AD50" s="337"/>
      <c r="AE50" s="337"/>
      <c r="AF50" s="338"/>
      <c r="AG50" s="336" t="str">
        <f>IF($AK$3="４週",SUMIFS($AK$11:$AK$30,$B$11:$B$30,AG46)/4/$AH$5,IF($AK$3="歴月",SUMIFS($AK$11:$AK$30,$B$11:$B$30,AG46)/$AL$5,"記載する期間を選択してください"))</f>
        <v>記載する期間を選択してください</v>
      </c>
      <c r="AH50" s="337"/>
      <c r="AI50" s="337"/>
      <c r="AJ50" s="337"/>
      <c r="AK50" s="338"/>
      <c r="AL50" s="336" t="str">
        <f>IF($AK$3="４週",SUMIFS($AK$11:$AK$30,$B$11:$B$30,AL46)/4/$AH$5,IF($AK$3="歴月",SUMIFS($AK$11:$AK$30,$B$11:$B$30,AL46)/$AL$5,"記載する期間を選択してください"))</f>
        <v>記載する期間を選択してください</v>
      </c>
      <c r="AM50" s="338"/>
      <c r="AN50" s="62"/>
    </row>
    <row r="51" spans="1:40" ht="6"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39" t="s">
        <v>173</v>
      </c>
      <c r="D59" s="339"/>
      <c r="E59" s="339"/>
      <c r="F59" s="60"/>
      <c r="G59" s="60"/>
    </row>
    <row r="60" spans="1:40" ht="15" customHeight="1" x14ac:dyDescent="0.55000000000000004">
      <c r="A60" s="60"/>
      <c r="B60" s="107" t="s">
        <v>190</v>
      </c>
      <c r="C60" s="335" t="s">
        <v>174</v>
      </c>
      <c r="D60" s="335"/>
      <c r="E60" s="335"/>
      <c r="F60" s="60"/>
      <c r="G60" s="60"/>
    </row>
    <row r="61" spans="1:40" ht="15" customHeight="1" x14ac:dyDescent="0.55000000000000004">
      <c r="A61" s="60"/>
      <c r="B61" s="107" t="s">
        <v>191</v>
      </c>
      <c r="C61" s="335" t="s">
        <v>175</v>
      </c>
      <c r="D61" s="335"/>
      <c r="E61" s="335"/>
      <c r="F61" s="60"/>
      <c r="G61" s="60"/>
    </row>
    <row r="62" spans="1:40" ht="15" customHeight="1" x14ac:dyDescent="0.55000000000000004">
      <c r="A62" s="60"/>
      <c r="B62" s="107" t="s">
        <v>192</v>
      </c>
      <c r="C62" s="335" t="s">
        <v>176</v>
      </c>
      <c r="D62" s="335"/>
      <c r="E62" s="335"/>
      <c r="F62" s="60"/>
      <c r="G62" s="60"/>
    </row>
    <row r="63" spans="1:40" ht="15" customHeight="1" x14ac:dyDescent="0.55000000000000004">
      <c r="A63" s="60"/>
      <c r="B63" s="107" t="s">
        <v>193</v>
      </c>
      <c r="C63" s="335" t="s">
        <v>177</v>
      </c>
      <c r="D63" s="335"/>
      <c r="E63" s="335"/>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98</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54"/>
      <c r="AN11" s="354"/>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IF($AK$3="４週",AK12/4,AK12/(DAY(EOMONTH($F$9,0))/7))</f>
        <v>#NUM!</v>
      </c>
      <c r="AM12" s="354"/>
      <c r="AN12" s="354"/>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IF($AK$3="４週",AK13/4,AK13/(DAY(EOMONTH($F$9,0))/7))</f>
        <v>#NUM!</v>
      </c>
      <c r="AM13" s="354"/>
      <c r="AN13" s="354"/>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IF($AK$3="４週",AK14/4,AK14/(DAY(EOMONTH($F$9,0))/7))</f>
        <v>#NUM!</v>
      </c>
      <c r="AM14" s="354"/>
      <c r="AN14" s="354"/>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ref="AL15:AL30" si="1">IF($AK$3="４週",AK15/4,AK15/(DAY(EOMONTH($F$9,0))/7))</f>
        <v>#NUM!</v>
      </c>
      <c r="AM15" s="354"/>
      <c r="AN15" s="354"/>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54"/>
      <c r="AN16" s="354"/>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54"/>
      <c r="AN17" s="354"/>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54"/>
      <c r="AN18" s="354"/>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54"/>
      <c r="AN19" s="354"/>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208</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s="345"/>
      <c r="B37" s="345"/>
      <c r="C37" s="345"/>
      <c r="D37" s="108">
        <v>4</v>
      </c>
      <c r="E37" s="108">
        <v>5</v>
      </c>
      <c r="F37" s="353">
        <v>6</v>
      </c>
      <c r="G37" s="353"/>
      <c r="H37" s="353"/>
      <c r="I37" s="353">
        <v>7</v>
      </c>
      <c r="J37" s="353"/>
      <c r="K37" s="353"/>
      <c r="L37" s="353">
        <v>8</v>
      </c>
      <c r="M37" s="353"/>
      <c r="N37" s="353"/>
      <c r="O37" s="353">
        <v>9</v>
      </c>
      <c r="P37" s="353"/>
      <c r="Q37" s="353"/>
      <c r="R37" s="353">
        <v>10</v>
      </c>
      <c r="S37" s="353"/>
      <c r="T37" s="353"/>
      <c r="U37" s="353">
        <v>11</v>
      </c>
      <c r="V37" s="353"/>
      <c r="W37" s="353"/>
      <c r="X37" s="353">
        <v>12</v>
      </c>
      <c r="Y37" s="353"/>
      <c r="Z37" s="353"/>
      <c r="AA37" s="353">
        <v>1</v>
      </c>
      <c r="AB37" s="353"/>
      <c r="AC37" s="353"/>
      <c r="AD37" s="353">
        <v>2</v>
      </c>
      <c r="AE37" s="353"/>
      <c r="AF37" s="353"/>
      <c r="AG37" s="353">
        <v>3</v>
      </c>
      <c r="AH37" s="353"/>
      <c r="AI37" s="353"/>
      <c r="AJ37" s="345" t="s">
        <v>154</v>
      </c>
      <c r="AK37" s="345"/>
      <c r="AL37" s="121" t="s">
        <v>212</v>
      </c>
      <c r="AM37"/>
      <c r="AN37"/>
      <c r="AO37"/>
      <c r="AP37"/>
      <c r="AQ37"/>
    </row>
    <row r="38" spans="1:43" s="72" customFormat="1" ht="18" customHeight="1" x14ac:dyDescent="0.55000000000000004">
      <c r="A38" s="352" t="s">
        <v>216</v>
      </c>
      <c r="B38" s="352"/>
      <c r="C38" s="352"/>
      <c r="D38" s="109"/>
      <c r="E38" s="109"/>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49">
        <f>SUM(D38:AI38)</f>
        <v>0</v>
      </c>
      <c r="AK38" s="349"/>
      <c r="AL38" s="350" t="e">
        <f>ROUNDUP(AJ38/AJ39,1)</f>
        <v>#DIV/0!</v>
      </c>
      <c r="AM38"/>
      <c r="AN38"/>
      <c r="AO38"/>
      <c r="AP38"/>
      <c r="AQ38"/>
    </row>
    <row r="39" spans="1:43" s="72" customFormat="1" ht="18" customHeight="1" x14ac:dyDescent="0.55000000000000004">
      <c r="A39" s="352" t="s">
        <v>209</v>
      </c>
      <c r="B39" s="352"/>
      <c r="C39" s="352"/>
      <c r="D39" s="109"/>
      <c r="E39" s="109"/>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9">
        <f>+SUM(D39:AI39)</f>
        <v>0</v>
      </c>
      <c r="AK39" s="349"/>
      <c r="AL39" s="351"/>
      <c r="AM39"/>
      <c r="AN39"/>
      <c r="AO39"/>
      <c r="AP39"/>
      <c r="AQ39"/>
    </row>
    <row r="40" spans="1:43" s="72" customFormat="1" ht="5.15" customHeight="1" x14ac:dyDescent="0.550000000000000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550000000000000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5" customHeight="1" x14ac:dyDescent="0.55000000000000004">
      <c r="A42" s="345" t="s">
        <v>202</v>
      </c>
      <c r="B42" s="345"/>
      <c r="C42" s="346" t="s">
        <v>230</v>
      </c>
      <c r="D42" s="345"/>
      <c r="E42" s="346" t="s">
        <v>231</v>
      </c>
      <c r="F42" s="346"/>
      <c r="G42" s="346"/>
      <c r="H42" s="346"/>
      <c r="I42" s="346" t="s">
        <v>232</v>
      </c>
      <c r="J42" s="346"/>
      <c r="K42" s="346"/>
      <c r="L42" s="346"/>
      <c r="M42" s="346"/>
      <c r="N42" s="346"/>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55000000000000004">
      <c r="A43" s="346" t="s">
        <v>213</v>
      </c>
      <c r="B43" s="346"/>
      <c r="C43" s="347" t="e">
        <f>ROUNDDOWN(IF(AL38&lt;=60,1,1+ROUNDUP((AL38-60)/60,0)),1)</f>
        <v>#DIV/0!</v>
      </c>
      <c r="D43" s="347"/>
      <c r="E43" s="347" t="e">
        <f>ROUNDDOWN(IF(AL38&lt;=30,1,1+ROUNDUP((AL38-30)/30,0)),1)</f>
        <v>#DIV/0!</v>
      </c>
      <c r="F43" s="347"/>
      <c r="G43" s="347"/>
      <c r="H43" s="347"/>
      <c r="I43" s="347" t="e">
        <f>ROUNDDOWN(AL38/25,1)</f>
        <v>#DIV/0!</v>
      </c>
      <c r="J43" s="347"/>
      <c r="K43" s="347"/>
      <c r="L43" s="347"/>
      <c r="M43" s="347"/>
      <c r="N43" s="347"/>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15" customHeight="1" x14ac:dyDescent="0.550000000000000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550000000000000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5" customHeight="1" x14ac:dyDescent="0.55000000000000004">
      <c r="A46" s="62"/>
      <c r="B46" s="82"/>
      <c r="C46" s="336" t="str">
        <f>IF(VLOOKUP($AK$1,選択肢!$A$1:$J$31,C51,FALSE)=0,"-",VLOOKUP($AK$1,選択肢!$A$1:$J$31,C51,FALSE))</f>
        <v>管理者</v>
      </c>
      <c r="D46" s="337"/>
      <c r="E46" s="343" t="str">
        <f>IF(VLOOKUP($AK$1,選択肢!$A$1:$J$31,E51,FALSE)=0,"-",VLOOKUP($AK$1,選択肢!$A$1:$J$31,E51,FALSE))</f>
        <v>サービス管理責任者</v>
      </c>
      <c r="F46" s="343"/>
      <c r="G46" s="343"/>
      <c r="H46" s="343"/>
      <c r="I46" s="336" t="str">
        <f>IF(VLOOKUP($AK$1,選択肢!$A$1:$J$31,I51,FALSE)=0,"-",VLOOKUP($AK$1,選択肢!$A$1:$J$31,I51,FALSE))</f>
        <v>地域生活支援員</v>
      </c>
      <c r="J46" s="337"/>
      <c r="K46" s="337"/>
      <c r="L46" s="337"/>
      <c r="M46" s="337"/>
      <c r="N46" s="338"/>
      <c r="O46" s="336" t="str">
        <f>IF(VLOOKUP($AK$1,選択肢!$A$1:$J$31,O51,FALSE)=0,"-",VLOOKUP($AK$1,選択肢!$A$1:$J$31,O51,FALSE))</f>
        <v>-</v>
      </c>
      <c r="P46" s="337"/>
      <c r="Q46" s="337"/>
      <c r="R46" s="337"/>
      <c r="S46" s="337"/>
      <c r="T46" s="338"/>
      <c r="U46" s="336" t="str">
        <f>IF(VLOOKUP($AK$1,選択肢!$A$1:$J$31,U51,FALSE)=0,"-",VLOOKUP($AK$1,選択肢!$A$1:$J$31,U51,FALSE))</f>
        <v>-</v>
      </c>
      <c r="V46" s="337"/>
      <c r="W46" s="337"/>
      <c r="X46" s="337"/>
      <c r="Y46" s="337"/>
      <c r="Z46" s="338"/>
      <c r="AA46" s="336" t="str">
        <f>IF(VLOOKUP($AK$1,選択肢!$A$1:$J$31,AA51,FALSE)=0,"-",VLOOKUP($AK$1,選択肢!$A$1:$J$31,AA51,FALSE))</f>
        <v>-</v>
      </c>
      <c r="AB46" s="337"/>
      <c r="AC46" s="337"/>
      <c r="AD46" s="337"/>
      <c r="AE46" s="337"/>
      <c r="AF46" s="338"/>
      <c r="AG46" s="343" t="str">
        <f>IF(VLOOKUP($AK$1,選択肢!$A$1:$J$31,AG51,FALSE)=0,"-",VLOOKUP($AK$1,選択肢!$A$1:$J$31,AG51,FALSE))</f>
        <v>-</v>
      </c>
      <c r="AH46" s="343"/>
      <c r="AI46" s="343"/>
      <c r="AJ46" s="343"/>
      <c r="AK46" s="343"/>
      <c r="AL46" s="343" t="str">
        <f>IF(VLOOKUP($AK$1,選択肢!$A$1:$J$31,AL51,FALSE)=0,"-",VLOOKUP($AK$1,選択肢!$A$1:$J$31,AL51,FALSE))</f>
        <v>-</v>
      </c>
      <c r="AM46" s="343"/>
      <c r="AN46" s="62"/>
    </row>
    <row r="47" spans="1:43" ht="18" customHeight="1" x14ac:dyDescent="0.55000000000000004">
      <c r="A47" s="62"/>
      <c r="B47" s="82"/>
      <c r="C47" s="114" t="s">
        <v>56</v>
      </c>
      <c r="D47" s="114" t="s">
        <v>57</v>
      </c>
      <c r="E47" s="113" t="s">
        <v>56</v>
      </c>
      <c r="F47" s="344" t="s">
        <v>57</v>
      </c>
      <c r="G47" s="344"/>
      <c r="H47" s="344"/>
      <c r="I47" s="340" t="s">
        <v>56</v>
      </c>
      <c r="J47" s="341"/>
      <c r="K47" s="342"/>
      <c r="L47" s="340" t="s">
        <v>57</v>
      </c>
      <c r="M47" s="341"/>
      <c r="N47" s="342"/>
      <c r="O47" s="340" t="s">
        <v>56</v>
      </c>
      <c r="P47" s="341"/>
      <c r="Q47" s="342"/>
      <c r="R47" s="340" t="s">
        <v>57</v>
      </c>
      <c r="S47" s="341"/>
      <c r="T47" s="342"/>
      <c r="U47" s="340" t="s">
        <v>56</v>
      </c>
      <c r="V47" s="341"/>
      <c r="W47" s="342"/>
      <c r="X47" s="340" t="s">
        <v>57</v>
      </c>
      <c r="Y47" s="341"/>
      <c r="Z47" s="342"/>
      <c r="AA47" s="340" t="s">
        <v>56</v>
      </c>
      <c r="AB47" s="341"/>
      <c r="AC47" s="342"/>
      <c r="AD47" s="340" t="s">
        <v>57</v>
      </c>
      <c r="AE47" s="341"/>
      <c r="AF47" s="342"/>
      <c r="AG47" s="340" t="s">
        <v>56</v>
      </c>
      <c r="AH47" s="341"/>
      <c r="AI47" s="342"/>
      <c r="AJ47" s="340" t="s">
        <v>57</v>
      </c>
      <c r="AK47" s="342"/>
      <c r="AL47" s="113" t="s">
        <v>19</v>
      </c>
      <c r="AM47" s="113" t="s">
        <v>18</v>
      </c>
      <c r="AN47" s="62"/>
    </row>
    <row r="48" spans="1:43" ht="18" customHeight="1" x14ac:dyDescent="0.55000000000000004">
      <c r="A48" s="62"/>
      <c r="B48" s="81" t="s">
        <v>108</v>
      </c>
      <c r="C48" s="113">
        <f>COUNTIFS($B$11:$B$30,C$46,$C$11:$C$30,"A",$E$11:$E$30,"*")</f>
        <v>0</v>
      </c>
      <c r="D48" s="113">
        <f>COUNTIFS($B$11:$B$30,C$46,$C$11:$C$30,"B",$E$11:$E$30,"*")</f>
        <v>0</v>
      </c>
      <c r="E48" s="113">
        <f>COUNTIFS($B$11:$B$30,E$46,$C$11:$C$30,"A",$E$11:$E$30,"*")</f>
        <v>0</v>
      </c>
      <c r="F48" s="340">
        <f>COUNTIFS($B$11:$B$30,E$46,$C$11:$C$30,"B",$E$11:$E$30,"*")</f>
        <v>0</v>
      </c>
      <c r="G48" s="341"/>
      <c r="H48" s="342"/>
      <c r="I48" s="340">
        <f>COUNTIFS($B$11:$B$30,I$46,$C$11:$C$30,"A",$E$11:$E$30,"*")</f>
        <v>0</v>
      </c>
      <c r="J48" s="341"/>
      <c r="K48" s="342"/>
      <c r="L48" s="340">
        <f>COUNTIFS($B$11:$B$30,I$46,$C$11:$C$30,"B",$E$11:$E$30,"*")</f>
        <v>0</v>
      </c>
      <c r="M48" s="341"/>
      <c r="N48" s="342"/>
      <c r="O48" s="340">
        <f>COUNTIFS($B$11:$B$30,O$46,$C$11:$C$30,"A",$E$11:$E$30,"*")</f>
        <v>0</v>
      </c>
      <c r="P48" s="341"/>
      <c r="Q48" s="342"/>
      <c r="R48" s="340">
        <f>COUNTIFS($B$11:$B$30,O$46,$C$11:$C$30,"B",$E$11:$E$30,"*")</f>
        <v>0</v>
      </c>
      <c r="S48" s="341"/>
      <c r="T48" s="342"/>
      <c r="U48" s="340">
        <f>COUNTIFS($B$11:$B$30,U$46,$C$11:$C$30,"A",$E$11:$E$30,"*")</f>
        <v>0</v>
      </c>
      <c r="V48" s="341"/>
      <c r="W48" s="342"/>
      <c r="X48" s="340">
        <f>COUNTIFS($B$11:$B$30,U$46,$C$11:$C$30,"B",$E$11:$E$30,"*")</f>
        <v>0</v>
      </c>
      <c r="Y48" s="341"/>
      <c r="Z48" s="342"/>
      <c r="AA48" s="340">
        <f>COUNTIFS($B$11:$B$30,AA$46,$C$11:$C$30,"A",$E$11:$E$30,"*")</f>
        <v>0</v>
      </c>
      <c r="AB48" s="341"/>
      <c r="AC48" s="342"/>
      <c r="AD48" s="340">
        <f>COUNTIFS($B$11:$B$30,AA$46,$C$11:$C$30,"B",$E$11:$E$30,"*")</f>
        <v>0</v>
      </c>
      <c r="AE48" s="341"/>
      <c r="AF48" s="342"/>
      <c r="AG48" s="340">
        <f>COUNTIFS($B$11:$B$30,AG$46,$C$11:$C$30,"A",$E$11:$E$30,"*")</f>
        <v>0</v>
      </c>
      <c r="AH48" s="341"/>
      <c r="AI48" s="342"/>
      <c r="AJ48" s="340">
        <f>COUNTIFS($B$11:$B$30,AG$46,$C$11:$C$30,"B",$E$11:$E$30,"*")</f>
        <v>0</v>
      </c>
      <c r="AK48" s="342"/>
      <c r="AL48" s="113">
        <f>COUNTIFS($B$11:$B$30,AL$46,$C$11:$C$30,"A",$E$11:$E$30,"*")</f>
        <v>0</v>
      </c>
      <c r="AM48" s="113">
        <f>COUNTIFS($B$11:$B$30,AL$46,$C$11:$C$30,"B",$E$11:$E$30,"*")</f>
        <v>0</v>
      </c>
      <c r="AN48" s="62"/>
    </row>
    <row r="49" spans="1:40" ht="18" customHeight="1" x14ac:dyDescent="0.55000000000000004">
      <c r="A49" s="62"/>
      <c r="B49" s="89" t="s">
        <v>109</v>
      </c>
      <c r="C49" s="113">
        <f>COUNTIFS($B$11:$B$30,C$46,$C$11:$C$30,"C",$E$11:$E$30,"*")</f>
        <v>0</v>
      </c>
      <c r="D49" s="113">
        <f>COUNTIFS($B$11:$B$30,C$46,$C$11:$C$30,"D",$E$11:$E$30,"*")</f>
        <v>0</v>
      </c>
      <c r="E49" s="113">
        <f>COUNTIFS($B$11:$B$30,E$46,$C$11:$C$30,"C",$E$11:$E$30,"*")</f>
        <v>0</v>
      </c>
      <c r="F49" s="340">
        <f>COUNTIFS($B$11:$B$30,E$46,$C$11:$C$30,"D",$E$11:$E$30,"*")</f>
        <v>0</v>
      </c>
      <c r="G49" s="341"/>
      <c r="H49" s="342"/>
      <c r="I49" s="340">
        <f>COUNTIFS($B$11:$B$30,I$46,$C$11:$C$30,"C",$E$11:$E$30,"*")</f>
        <v>0</v>
      </c>
      <c r="J49" s="341"/>
      <c r="K49" s="342"/>
      <c r="L49" s="340">
        <f>COUNTIFS($B$11:$B$30,I$46,$C$11:$C$30,"D",$E$11:$E$30,"*")</f>
        <v>0</v>
      </c>
      <c r="M49" s="341"/>
      <c r="N49" s="342"/>
      <c r="O49" s="340">
        <f>COUNTIFS($B$11:$B$30,O$46,$C$11:$C$30,"C",$E$11:$E$30,"*")</f>
        <v>0</v>
      </c>
      <c r="P49" s="341"/>
      <c r="Q49" s="342"/>
      <c r="R49" s="340">
        <f>COUNTIFS($B$11:$B$30,O$46,$C$11:$C$30,"D",$E$11:$E$30,"*")</f>
        <v>0</v>
      </c>
      <c r="S49" s="341"/>
      <c r="T49" s="342"/>
      <c r="U49" s="340">
        <f>COUNTIFS($B$11:$B$30,U$46,$C$11:$C$30,"C",$E$11:$E$30,"*")</f>
        <v>0</v>
      </c>
      <c r="V49" s="341"/>
      <c r="W49" s="342"/>
      <c r="X49" s="340">
        <f>COUNTIFS($B$11:$B$30,U$46,$C$11:$C$30,"D",$E$11:$E$30,"*")</f>
        <v>0</v>
      </c>
      <c r="Y49" s="341"/>
      <c r="Z49" s="342"/>
      <c r="AA49" s="340">
        <f>COUNTIFS($B$11:$B$30,AA$46,$C$11:$C$30,"C",$E$11:$E$30,"*")</f>
        <v>0</v>
      </c>
      <c r="AB49" s="341"/>
      <c r="AC49" s="342"/>
      <c r="AD49" s="340">
        <f>COUNTIFS($B$11:$B$30,AA$46,$C$11:$C$30,"D",$E$11:$E$30,"*")</f>
        <v>0</v>
      </c>
      <c r="AE49" s="341"/>
      <c r="AF49" s="342"/>
      <c r="AG49" s="340">
        <f>COUNTIFS($B$11:$B$30,AG$46,$C$11:$C$30,"C",$E$11:$E$30,"*")</f>
        <v>0</v>
      </c>
      <c r="AH49" s="341"/>
      <c r="AI49" s="342"/>
      <c r="AJ49" s="340">
        <f>COUNTIFS($B$11:$B$30,AG$46,$C$11:$C$30,"D",$E$11:$E$30,"*")</f>
        <v>0</v>
      </c>
      <c r="AK49" s="342"/>
      <c r="AL49" s="113">
        <f>COUNTIFS($B$11:$B$30,AL$46,$C$11:$C$30,"C",$E$11:$E$30,"*")</f>
        <v>0</v>
      </c>
      <c r="AM49" s="113">
        <f>COUNTIFS($B$11:$B$30,AL$46,$C$11:$C$30,"D",$E$11:$E$30,"*")</f>
        <v>0</v>
      </c>
      <c r="AN49" s="62"/>
    </row>
    <row r="50" spans="1:40" ht="25" customHeight="1" x14ac:dyDescent="0.55000000000000004">
      <c r="A50" s="62"/>
      <c r="B50" s="89" t="s">
        <v>201</v>
      </c>
      <c r="C50" s="336" t="str">
        <f>IF($AK$3="４週",SUMIFS($AK$11:$AK$30,$B$11:$B$30,C46)/4/$AH$5,IF($AK$3="歴月",SUMIFS($AK$11:$AK$30,$B$11:$B$30,C46)/$AL$5,"記載する期間を選択してください"))</f>
        <v>記載する期間を選択してください</v>
      </c>
      <c r="D50" s="338"/>
      <c r="E50" s="336" t="str">
        <f>IF($AK$3="４週",SUMIFS($AK$11:$AK$30,$B$11:$B$30,E46)/4/$AH$5,IF($AK$3="歴月",SUMIFS($AK$11:$AK$30,$B$11:$B$30,E46)/$AL$5,"記載する期間を選択してください"))</f>
        <v>記載する期間を選択してください</v>
      </c>
      <c r="F50" s="337"/>
      <c r="G50" s="337"/>
      <c r="H50" s="338"/>
      <c r="I50" s="336" t="str">
        <f>IF($AK$3="４週",SUMIFS($AK$11:$AK$30,$B$11:$B$30,I46)/4/$AH$5,IF($AK$3="歴月",SUMIFS($AK$11:$AK$30,$B$11:$B$30,I46)/$AL$5,"記載する期間を選択してください"))</f>
        <v>記載する期間を選択してください</v>
      </c>
      <c r="J50" s="337"/>
      <c r="K50" s="337"/>
      <c r="L50" s="337"/>
      <c r="M50" s="337"/>
      <c r="N50" s="338"/>
      <c r="O50" s="336" t="str">
        <f>IF($AK$3="４週",SUMIFS($AK$11:$AK$30,$B$11:$B$30,O46)/4/$AH$5,IF($AK$3="歴月",SUMIFS($AK$11:$AK$30,$B$11:$B$30,O46)/$AL$5,"記載する期間を選択してください"))</f>
        <v>記載する期間を選択してください</v>
      </c>
      <c r="P50" s="337"/>
      <c r="Q50" s="337"/>
      <c r="R50" s="337"/>
      <c r="S50" s="337"/>
      <c r="T50" s="338"/>
      <c r="U50" s="336" t="str">
        <f>IF($AK$3="４週",SUMIFS($AK$11:$AK$30,$B$11:$B$30,U46)/4/$AH$5,IF($AK$3="歴月",SUMIFS($AK$11:$AK$30,$B$11:$B$30,U46)/$AL$5,"記載する期間を選択してください"))</f>
        <v>記載する期間を選択してください</v>
      </c>
      <c r="V50" s="337"/>
      <c r="W50" s="337"/>
      <c r="X50" s="337"/>
      <c r="Y50" s="337"/>
      <c r="Z50" s="338"/>
      <c r="AA50" s="336" t="str">
        <f>IF($AK$3="４週",SUMIFS($AK$11:$AK$30,$B$11:$B$30,AA46)/4/$AH$5,IF($AK$3="歴月",SUMIFS($AK$11:$AK$30,$B$11:$B$30,AA46)/$AL$5,"記載する期間を選択してください"))</f>
        <v>記載する期間を選択してください</v>
      </c>
      <c r="AB50" s="337"/>
      <c r="AC50" s="337"/>
      <c r="AD50" s="337"/>
      <c r="AE50" s="337"/>
      <c r="AF50" s="338"/>
      <c r="AG50" s="336" t="str">
        <f>IF($AK$3="４週",SUMIFS($AK$11:$AK$30,$B$11:$B$30,AG46)/4/$AH$5,IF($AK$3="歴月",SUMIFS($AK$11:$AK$30,$B$11:$B$30,AG46)/$AL$5,"記載する期間を選択してください"))</f>
        <v>記載する期間を選択してください</v>
      </c>
      <c r="AH50" s="337"/>
      <c r="AI50" s="337"/>
      <c r="AJ50" s="337"/>
      <c r="AK50" s="338"/>
      <c r="AL50" s="336" t="str">
        <f>IF($AK$3="４週",SUMIFS($AK$11:$AK$30,$B$11:$B$30,AL46)/4/$AH$5,IF($AK$3="歴月",SUMIFS($AK$11:$AK$30,$B$11:$B$30,AL46)/$AL$5,"記載する期間を選択してください"))</f>
        <v>記載する期間を選択してください</v>
      </c>
      <c r="AM50" s="338"/>
      <c r="AN50" s="62"/>
    </row>
    <row r="51" spans="1:40" ht="5.15" customHeight="1" x14ac:dyDescent="0.550000000000000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550000000000000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550000000000000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550000000000000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550000000000000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550000000000000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55000000000000004">
      <c r="A57" s="60" t="s">
        <v>170</v>
      </c>
      <c r="B57" s="103"/>
      <c r="C57" s="60"/>
      <c r="D57" s="60"/>
      <c r="E57" s="60"/>
      <c r="F57" s="60"/>
      <c r="G57" s="60"/>
    </row>
    <row r="58" spans="1:40" ht="15" customHeight="1" x14ac:dyDescent="0.55000000000000004">
      <c r="A58" s="60" t="s">
        <v>171</v>
      </c>
      <c r="B58" s="103"/>
      <c r="C58" s="60"/>
      <c r="D58" s="60"/>
      <c r="E58" s="60"/>
      <c r="F58" s="60"/>
      <c r="G58" s="60"/>
    </row>
    <row r="59" spans="1:40" ht="15" customHeight="1" x14ac:dyDescent="0.55000000000000004">
      <c r="A59" s="60"/>
      <c r="B59" s="81" t="s">
        <v>172</v>
      </c>
      <c r="C59" s="339" t="s">
        <v>173</v>
      </c>
      <c r="D59" s="339"/>
      <c r="E59" s="339"/>
      <c r="F59" s="60"/>
      <c r="G59" s="60"/>
    </row>
    <row r="60" spans="1:40" ht="15" customHeight="1" x14ac:dyDescent="0.55000000000000004">
      <c r="A60" s="60"/>
      <c r="B60" s="107" t="s">
        <v>190</v>
      </c>
      <c r="C60" s="335" t="s">
        <v>174</v>
      </c>
      <c r="D60" s="335"/>
      <c r="E60" s="335"/>
      <c r="F60" s="60"/>
      <c r="G60" s="60"/>
    </row>
    <row r="61" spans="1:40" ht="15" customHeight="1" x14ac:dyDescent="0.55000000000000004">
      <c r="A61" s="60"/>
      <c r="B61" s="107" t="s">
        <v>191</v>
      </c>
      <c r="C61" s="335" t="s">
        <v>175</v>
      </c>
      <c r="D61" s="335"/>
      <c r="E61" s="335"/>
      <c r="F61" s="60"/>
      <c r="G61" s="60"/>
    </row>
    <row r="62" spans="1:40" ht="15" customHeight="1" x14ac:dyDescent="0.55000000000000004">
      <c r="A62" s="60"/>
      <c r="B62" s="107" t="s">
        <v>192</v>
      </c>
      <c r="C62" s="335" t="s">
        <v>176</v>
      </c>
      <c r="D62" s="335"/>
      <c r="E62" s="335"/>
      <c r="F62" s="60"/>
      <c r="G62" s="60"/>
    </row>
    <row r="63" spans="1:40" ht="15" customHeight="1" x14ac:dyDescent="0.55000000000000004">
      <c r="A63" s="60"/>
      <c r="B63" s="107" t="s">
        <v>193</v>
      </c>
      <c r="C63" s="335" t="s">
        <v>177</v>
      </c>
      <c r="D63" s="335"/>
      <c r="E63" s="335"/>
      <c r="F63" s="60"/>
      <c r="G63" s="60"/>
    </row>
    <row r="64" spans="1:40" ht="15" customHeight="1" x14ac:dyDescent="0.55000000000000004">
      <c r="A64" s="60"/>
      <c r="B64" s="94" t="s">
        <v>178</v>
      </c>
      <c r="C64" s="60"/>
      <c r="D64" s="60"/>
      <c r="E64" s="60"/>
      <c r="F64" s="60"/>
      <c r="G64" s="60"/>
    </row>
    <row r="65" spans="1:7" ht="15" customHeight="1" x14ac:dyDescent="0.55000000000000004">
      <c r="A65" s="60"/>
      <c r="B65" s="94" t="s">
        <v>195</v>
      </c>
      <c r="C65" s="60"/>
      <c r="D65" s="60"/>
      <c r="E65" s="60"/>
      <c r="F65" s="60"/>
      <c r="G65" s="60"/>
    </row>
    <row r="66" spans="1:7" ht="15" customHeight="1" x14ac:dyDescent="0.55000000000000004">
      <c r="A66" s="60"/>
      <c r="B66" s="94" t="s">
        <v>179</v>
      </c>
      <c r="C66" s="60"/>
      <c r="D66" s="60"/>
      <c r="E66" s="60"/>
      <c r="F66" s="60"/>
      <c r="G66" s="60"/>
    </row>
    <row r="67" spans="1:7" ht="15" customHeight="1" x14ac:dyDescent="0.55000000000000004">
      <c r="A67" s="60" t="s">
        <v>180</v>
      </c>
      <c r="B67" s="103"/>
      <c r="C67" s="60"/>
      <c r="D67" s="60"/>
      <c r="E67" s="60"/>
      <c r="F67" s="60"/>
      <c r="G67" s="60"/>
    </row>
    <row r="68" spans="1:7" ht="15" customHeight="1" x14ac:dyDescent="0.55000000000000004">
      <c r="A68" s="60" t="s">
        <v>181</v>
      </c>
      <c r="B68" s="103"/>
      <c r="C68" s="60"/>
      <c r="D68" s="60"/>
      <c r="E68" s="60"/>
      <c r="F68" s="60"/>
      <c r="G68" s="60"/>
    </row>
    <row r="69" spans="1:7" ht="15" customHeight="1" x14ac:dyDescent="0.55000000000000004">
      <c r="A69" s="60" t="s">
        <v>196</v>
      </c>
      <c r="B69" s="103"/>
      <c r="C69" s="60"/>
      <c r="D69" s="60"/>
      <c r="E69" s="60"/>
      <c r="F69" s="60"/>
      <c r="G69" s="60"/>
    </row>
    <row r="70" spans="1:7" ht="15" customHeight="1" x14ac:dyDescent="0.55000000000000004">
      <c r="A70" s="60" t="s">
        <v>182</v>
      </c>
      <c r="B70" s="103"/>
      <c r="C70" s="60"/>
      <c r="D70" s="60"/>
      <c r="E70" s="60"/>
      <c r="F70" s="60"/>
      <c r="G70" s="60"/>
    </row>
    <row r="71" spans="1:7" ht="15" customHeight="1" x14ac:dyDescent="0.55000000000000004">
      <c r="A71" s="60" t="s">
        <v>295</v>
      </c>
      <c r="B71" s="103"/>
      <c r="C71" s="60"/>
      <c r="D71" s="60"/>
      <c r="E71" s="60"/>
      <c r="F71" s="60"/>
      <c r="G71" s="60"/>
    </row>
    <row r="72" spans="1:7" ht="15" customHeight="1" x14ac:dyDescent="0.55000000000000004">
      <c r="A72" s="60" t="s">
        <v>183</v>
      </c>
      <c r="B72" s="103"/>
      <c r="C72" s="60"/>
      <c r="D72" s="60"/>
      <c r="E72" s="60"/>
      <c r="F72" s="60"/>
      <c r="G72" s="60"/>
    </row>
    <row r="73" spans="1:7" ht="15" customHeight="1" x14ac:dyDescent="0.55000000000000004">
      <c r="A73" s="60" t="s">
        <v>184</v>
      </c>
      <c r="B73" s="103"/>
      <c r="C73" s="60"/>
      <c r="D73" s="60"/>
      <c r="E73" s="60"/>
      <c r="F73" s="60"/>
      <c r="G73" s="60"/>
    </row>
    <row r="74" spans="1:7" ht="15" customHeight="1" x14ac:dyDescent="0.55000000000000004">
      <c r="A74" s="60" t="s">
        <v>185</v>
      </c>
      <c r="B74" s="103"/>
      <c r="C74" s="60"/>
      <c r="D74" s="60"/>
      <c r="E74" s="60"/>
      <c r="F74" s="60"/>
      <c r="G74" s="60"/>
    </row>
    <row r="75" spans="1:7" ht="15" customHeight="1" x14ac:dyDescent="0.55000000000000004">
      <c r="A75" s="60" t="s">
        <v>186</v>
      </c>
      <c r="B75" s="103"/>
      <c r="C75" s="60"/>
      <c r="D75" s="60"/>
      <c r="E75" s="60"/>
      <c r="F75" s="60"/>
      <c r="G75" s="60"/>
    </row>
    <row r="76" spans="1:7" ht="15" customHeight="1" x14ac:dyDescent="0.55000000000000004">
      <c r="A76" s="60" t="s">
        <v>187</v>
      </c>
      <c r="B76" s="103"/>
      <c r="C76" s="60"/>
      <c r="D76" s="60"/>
      <c r="E76" s="60"/>
      <c r="F76" s="60"/>
      <c r="G76" s="60"/>
    </row>
    <row r="77" spans="1:7" ht="15" customHeight="1" x14ac:dyDescent="0.55000000000000004">
      <c r="A77" s="60" t="s">
        <v>188</v>
      </c>
      <c r="B77" s="103"/>
      <c r="C77" s="60"/>
      <c r="D77" s="60"/>
      <c r="E77" s="60"/>
      <c r="F77" s="60"/>
      <c r="G77" s="60"/>
    </row>
    <row r="78" spans="1:7" ht="15" customHeight="1" x14ac:dyDescent="0.55000000000000004">
      <c r="A78" s="60" t="s">
        <v>189</v>
      </c>
      <c r="B78" s="103"/>
      <c r="C78" s="60"/>
      <c r="D78" s="60"/>
      <c r="E78" s="60"/>
      <c r="F78" s="60"/>
      <c r="G78" s="60"/>
    </row>
    <row r="79" spans="1:7" ht="15" customHeight="1" x14ac:dyDescent="0.55000000000000004">
      <c r="A79" s="60" t="s">
        <v>194</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249</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54"/>
      <c r="AN11" s="354"/>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IF($AK$3="４週",AK12/4,AK12/(DAY(EOMONTH($F$9,0))/7))</f>
        <v>#NUM!</v>
      </c>
      <c r="AM12" s="354"/>
      <c r="AN12" s="354"/>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IF($AK$3="４週",AK13/4,AK13/(DAY(EOMONTH($F$9,0))/7))</f>
        <v>#NUM!</v>
      </c>
      <c r="AM13" s="354"/>
      <c r="AN13" s="354"/>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IF($AK$3="４週",AK14/4,AK14/(DAY(EOMONTH($F$9,0))/7))</f>
        <v>#NUM!</v>
      </c>
      <c r="AM14" s="354"/>
      <c r="AN14" s="354"/>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ref="AL15:AL30" si="1">IF($AK$3="４週",AK15/4,AK15/(DAY(EOMONTH($F$9,0))/7))</f>
        <v>#NUM!</v>
      </c>
      <c r="AM15" s="354"/>
      <c r="AN15" s="354"/>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54"/>
      <c r="AN16" s="354"/>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54"/>
      <c r="AN17" s="354"/>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54"/>
      <c r="AN18" s="354"/>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54"/>
      <c r="AN19" s="354"/>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25" customHeight="1" x14ac:dyDescent="0.55000000000000004">
      <c r="A36" s="345"/>
      <c r="B36" s="345"/>
      <c r="C36" s="345"/>
      <c r="D36" s="158">
        <v>4</v>
      </c>
      <c r="E36" s="158">
        <v>5</v>
      </c>
      <c r="F36" s="353">
        <v>6</v>
      </c>
      <c r="G36" s="353"/>
      <c r="H36" s="353"/>
      <c r="I36" s="353">
        <v>7</v>
      </c>
      <c r="J36" s="353"/>
      <c r="K36" s="353"/>
      <c r="L36" s="353">
        <v>8</v>
      </c>
      <c r="M36" s="353"/>
      <c r="N36" s="353"/>
      <c r="O36" s="353">
        <v>9</v>
      </c>
      <c r="P36" s="353"/>
      <c r="Q36" s="353"/>
      <c r="R36" s="353">
        <v>10</v>
      </c>
      <c r="S36" s="353"/>
      <c r="T36" s="353"/>
      <c r="U36" s="353">
        <v>11</v>
      </c>
      <c r="V36" s="353"/>
      <c r="W36" s="353"/>
      <c r="X36" s="353">
        <v>12</v>
      </c>
      <c r="Y36" s="353"/>
      <c r="Z36" s="353"/>
      <c r="AA36" s="353">
        <v>1</v>
      </c>
      <c r="AB36" s="353"/>
      <c r="AC36" s="353"/>
      <c r="AD36" s="353">
        <v>2</v>
      </c>
      <c r="AE36" s="353"/>
      <c r="AF36" s="353"/>
      <c r="AG36" s="353">
        <v>3</v>
      </c>
      <c r="AH36" s="353"/>
      <c r="AI36" s="353"/>
      <c r="AJ36" s="345" t="s">
        <v>154</v>
      </c>
      <c r="AK36" s="345"/>
      <c r="AL36" s="150" t="s">
        <v>212</v>
      </c>
      <c r="AM36" s="438" t="s">
        <v>283</v>
      </c>
      <c r="AN36" s="439"/>
      <c r="AO36"/>
      <c r="AP36"/>
      <c r="AQ36"/>
    </row>
    <row r="37" spans="1:43" s="72" customFormat="1" ht="22" customHeight="1" x14ac:dyDescent="0.55000000000000004">
      <c r="A37" s="352" t="s">
        <v>218</v>
      </c>
      <c r="B37" s="352"/>
      <c r="C37" s="352"/>
      <c r="D37" s="157">
        <f>SUM(D38,D39,D40,D41,D43,D45)</f>
        <v>0</v>
      </c>
      <c r="E37" s="157">
        <f>SUM(E38,E39,E40,E41,E43,E45)</f>
        <v>0</v>
      </c>
      <c r="F37" s="435">
        <f>SUM(F38,F39,F40,F41,F43,F45)</f>
        <v>0</v>
      </c>
      <c r="G37" s="436"/>
      <c r="H37" s="437"/>
      <c r="I37" s="435">
        <f>SUM(I38,I39,I40,I41,I43,I45)</f>
        <v>0</v>
      </c>
      <c r="J37" s="436">
        <f t="shared" ref="J37:AI37" si="3">SUM(J38,J39,J40,J41,J43,J45)</f>
        <v>0</v>
      </c>
      <c r="K37" s="437">
        <f t="shared" si="3"/>
        <v>0</v>
      </c>
      <c r="L37" s="435">
        <f>SUM(L38,L39,L40,L41,L43,L45)</f>
        <v>0</v>
      </c>
      <c r="M37" s="436"/>
      <c r="N37" s="437"/>
      <c r="O37" s="435">
        <f>SUM(O38,O39,O40,O41,O43,O45)</f>
        <v>0</v>
      </c>
      <c r="P37" s="436"/>
      <c r="Q37" s="437"/>
      <c r="R37" s="435">
        <f>SUM(R38,R39,R40,R41,R43,R45)</f>
        <v>0</v>
      </c>
      <c r="S37" s="436"/>
      <c r="T37" s="437"/>
      <c r="U37" s="435">
        <f>SUM(U38,U39,U40,U41,U43,U45)</f>
        <v>0</v>
      </c>
      <c r="V37" s="436">
        <f t="shared" si="3"/>
        <v>0</v>
      </c>
      <c r="W37" s="437">
        <f t="shared" si="3"/>
        <v>0</v>
      </c>
      <c r="X37" s="435">
        <f>SUM(X38,X39,X40,X41,X43,X45)</f>
        <v>0</v>
      </c>
      <c r="Y37" s="436">
        <f t="shared" si="3"/>
        <v>0</v>
      </c>
      <c r="Z37" s="437">
        <f t="shared" si="3"/>
        <v>0</v>
      </c>
      <c r="AA37" s="435">
        <f>SUM(AA38,AA39,AA40,AA41,AA43,AA45)</f>
        <v>0</v>
      </c>
      <c r="AB37" s="436">
        <f t="shared" si="3"/>
        <v>0</v>
      </c>
      <c r="AC37" s="437">
        <f t="shared" si="3"/>
        <v>0</v>
      </c>
      <c r="AD37" s="435">
        <f>SUM(AD38,AD39,AD40,AD41,AD43,AD45)</f>
        <v>0</v>
      </c>
      <c r="AE37" s="436">
        <f t="shared" si="3"/>
        <v>0</v>
      </c>
      <c r="AF37" s="437">
        <f t="shared" si="3"/>
        <v>0</v>
      </c>
      <c r="AG37" s="435">
        <f>SUM(AG38,AG39,AG40,AG41,AG43,AG45)</f>
        <v>0</v>
      </c>
      <c r="AH37" s="436">
        <f t="shared" si="3"/>
        <v>0</v>
      </c>
      <c r="AI37" s="437">
        <f t="shared" si="3"/>
        <v>0</v>
      </c>
      <c r="AJ37" s="349">
        <f>SUM(D37:AI37)</f>
        <v>0</v>
      </c>
      <c r="AK37" s="349"/>
      <c r="AL37" s="159" t="e">
        <f>ROUNDUP(AJ37/AJ47,1)</f>
        <v>#DIV/0!</v>
      </c>
      <c r="AM37" s="440"/>
      <c r="AN37" s="441"/>
      <c r="AO37"/>
      <c r="AP37"/>
      <c r="AQ37"/>
    </row>
    <row r="38" spans="1:43" ht="22" customHeight="1" x14ac:dyDescent="0.55000000000000004">
      <c r="A38" s="426" t="s">
        <v>273</v>
      </c>
      <c r="B38" s="427"/>
      <c r="C38" s="428"/>
      <c r="D38" s="156"/>
      <c r="E38" s="156"/>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35">
        <f>SUM(D38:AI38)</f>
        <v>0</v>
      </c>
      <c r="AK38" s="335"/>
      <c r="AL38" s="161" t="e">
        <f t="shared" ref="AL38:AL46" si="4">ROUNDUP(AJ38/$AJ$47,1)</f>
        <v>#DIV/0!</v>
      </c>
      <c r="AM38" s="440"/>
      <c r="AN38" s="441"/>
      <c r="AO38"/>
      <c r="AP38"/>
      <c r="AQ38"/>
    </row>
    <row r="39" spans="1:43" ht="22" customHeight="1" x14ac:dyDescent="0.55000000000000004">
      <c r="A39" s="426" t="s">
        <v>219</v>
      </c>
      <c r="B39" s="427"/>
      <c r="C39" s="428"/>
      <c r="D39" s="156"/>
      <c r="E39" s="156"/>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35">
        <f>SUM(D39:AI39)</f>
        <v>0</v>
      </c>
      <c r="AK39" s="335"/>
      <c r="AL39" s="161" t="e">
        <f t="shared" si="4"/>
        <v>#DIV/0!</v>
      </c>
      <c r="AM39" s="440"/>
      <c r="AN39" s="441"/>
      <c r="AO39"/>
      <c r="AP39"/>
      <c r="AQ39"/>
    </row>
    <row r="40" spans="1:43" s="72" customFormat="1" ht="22" customHeight="1" x14ac:dyDescent="0.55000000000000004">
      <c r="A40" s="384" t="s">
        <v>220</v>
      </c>
      <c r="B40" s="385"/>
      <c r="C40" s="386"/>
      <c r="D40" s="156"/>
      <c r="E40" s="156"/>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9">
        <f>SUM(D40:AI40)</f>
        <v>0</v>
      </c>
      <c r="AK40" s="349"/>
      <c r="AL40" s="159" t="e">
        <f t="shared" si="4"/>
        <v>#DIV/0!</v>
      </c>
      <c r="AM40" s="440"/>
      <c r="AN40" s="441"/>
      <c r="AO40"/>
      <c r="AP40"/>
      <c r="AQ40"/>
    </row>
    <row r="41" spans="1:43" s="72" customFormat="1" ht="22" customHeight="1" x14ac:dyDescent="0.55000000000000004">
      <c r="A41" s="429" t="s">
        <v>221</v>
      </c>
      <c r="B41" s="385"/>
      <c r="C41" s="386"/>
      <c r="D41" s="156"/>
      <c r="E41" s="156"/>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9">
        <f t="shared" ref="AJ41:AJ45" si="5">SUM(D41:AI41)</f>
        <v>0</v>
      </c>
      <c r="AK41" s="349"/>
      <c r="AL41" s="159" t="e">
        <f t="shared" si="4"/>
        <v>#DIV/0!</v>
      </c>
      <c r="AM41" s="440"/>
      <c r="AN41" s="441"/>
      <c r="AO41"/>
      <c r="AP41"/>
      <c r="AQ41"/>
    </row>
    <row r="42" spans="1:43" s="139" customFormat="1" ht="22" customHeight="1" x14ac:dyDescent="0.55000000000000004">
      <c r="A42" s="162"/>
      <c r="B42" s="430" t="s">
        <v>274</v>
      </c>
      <c r="C42" s="431"/>
      <c r="D42" s="156"/>
      <c r="E42" s="156"/>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9">
        <f>SUM(D42:AI42)</f>
        <v>0</v>
      </c>
      <c r="AK42" s="349"/>
      <c r="AL42" s="159" t="e">
        <f t="shared" si="4"/>
        <v>#DIV/0!</v>
      </c>
      <c r="AM42" s="442" t="e">
        <f>ROUNDUP($AJ$42/$AJ$47,1)</f>
        <v>#DIV/0!</v>
      </c>
      <c r="AN42" s="443"/>
      <c r="AO42" s="137"/>
      <c r="AP42" s="137"/>
      <c r="AQ42" s="137"/>
    </row>
    <row r="43" spans="1:43" s="72" customFormat="1" ht="22" customHeight="1" x14ac:dyDescent="0.55000000000000004">
      <c r="A43" s="429" t="s">
        <v>222</v>
      </c>
      <c r="B43" s="385"/>
      <c r="C43" s="386"/>
      <c r="D43" s="156"/>
      <c r="E43" s="156"/>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9">
        <f t="shared" si="5"/>
        <v>0</v>
      </c>
      <c r="AK43" s="349"/>
      <c r="AL43" s="159" t="e">
        <f t="shared" si="4"/>
        <v>#DIV/0!</v>
      </c>
      <c r="AM43" s="440"/>
      <c r="AN43" s="441"/>
      <c r="AO43"/>
      <c r="AP43"/>
      <c r="AQ43"/>
    </row>
    <row r="44" spans="1:43" s="139" customFormat="1" ht="22" customHeight="1" x14ac:dyDescent="0.55000000000000004">
      <c r="A44" s="163"/>
      <c r="B44" s="430" t="s">
        <v>275</v>
      </c>
      <c r="C44" s="431"/>
      <c r="D44" s="156"/>
      <c r="E44" s="156"/>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9">
        <f>SUM(D44:AI44)</f>
        <v>0</v>
      </c>
      <c r="AK44" s="349"/>
      <c r="AL44" s="159" t="e">
        <f t="shared" si="4"/>
        <v>#DIV/0!</v>
      </c>
      <c r="AM44" s="442" t="e">
        <f>ROUNDUP($AJ$44/$AJ$47,1)</f>
        <v>#DIV/0!</v>
      </c>
      <c r="AN44" s="443"/>
      <c r="AO44" s="137"/>
      <c r="AP44" s="137"/>
      <c r="AQ44" s="137"/>
    </row>
    <row r="45" spans="1:43" s="72" customFormat="1" ht="22" customHeight="1" x14ac:dyDescent="0.55000000000000004">
      <c r="A45" s="429" t="s">
        <v>223</v>
      </c>
      <c r="B45" s="385"/>
      <c r="C45" s="386"/>
      <c r="D45" s="156"/>
      <c r="E45" s="156"/>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9">
        <f t="shared" si="5"/>
        <v>0</v>
      </c>
      <c r="AK45" s="349"/>
      <c r="AL45" s="159" t="e">
        <f t="shared" si="4"/>
        <v>#DIV/0!</v>
      </c>
      <c r="AM45" s="440"/>
      <c r="AN45" s="441"/>
      <c r="AO45"/>
      <c r="AP45"/>
      <c r="AQ45"/>
    </row>
    <row r="46" spans="1:43" s="139" customFormat="1" ht="22" customHeight="1" x14ac:dyDescent="0.55000000000000004">
      <c r="A46" s="162"/>
      <c r="B46" s="430" t="s">
        <v>274</v>
      </c>
      <c r="C46" s="431"/>
      <c r="D46" s="156"/>
      <c r="E46" s="156"/>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9">
        <f>SUM(D46:AI46)</f>
        <v>0</v>
      </c>
      <c r="AK46" s="349"/>
      <c r="AL46" s="159" t="e">
        <f t="shared" si="4"/>
        <v>#DIV/0!</v>
      </c>
      <c r="AM46" s="442" t="e">
        <f>ROUNDUP($AJ$46/$AJ$47,1)</f>
        <v>#DIV/0!</v>
      </c>
      <c r="AN46" s="443"/>
      <c r="AO46" s="137"/>
      <c r="AP46" s="137"/>
      <c r="AQ46" s="137"/>
    </row>
    <row r="47" spans="1:43" s="72" customFormat="1" ht="22" customHeight="1" x14ac:dyDescent="0.55000000000000004">
      <c r="A47" s="352" t="s">
        <v>209</v>
      </c>
      <c r="B47" s="352"/>
      <c r="C47" s="352"/>
      <c r="D47" s="156"/>
      <c r="E47" s="156"/>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9">
        <f>+SUM(D47:AI47)</f>
        <v>0</v>
      </c>
      <c r="AK47" s="349"/>
      <c r="AL47" s="123"/>
      <c r="AM47" s="440"/>
      <c r="AN47" s="441"/>
      <c r="AO47"/>
      <c r="AP47"/>
      <c r="AQ47"/>
    </row>
    <row r="48" spans="1:43" s="72" customFormat="1" ht="5.15" customHeight="1" x14ac:dyDescent="0.550000000000000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69"/>
      <c r="AM48" s="69"/>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55000000000000004">
      <c r="A50" s="345" t="s">
        <v>202</v>
      </c>
      <c r="B50" s="345"/>
      <c r="C50" s="345" t="s">
        <v>115</v>
      </c>
      <c r="D50" s="345"/>
      <c r="E50" s="346" t="s">
        <v>127</v>
      </c>
      <c r="F50" s="346"/>
      <c r="G50" s="346"/>
      <c r="H50" s="346"/>
      <c r="I50" s="336" t="s">
        <v>215</v>
      </c>
      <c r="J50" s="337"/>
      <c r="K50" s="337"/>
      <c r="L50" s="337"/>
      <c r="M50" s="337"/>
      <c r="N50" s="338"/>
      <c r="O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55000000000000004">
      <c r="A51" s="346" t="s">
        <v>213</v>
      </c>
      <c r="B51" s="346"/>
      <c r="C51" s="347" t="e">
        <f>ROUNDDOWN(IF(AL37&lt;=30,1,1+ROUNDUP((AL37-30)/30,0)),1)</f>
        <v>#DIV/0!</v>
      </c>
      <c r="D51" s="347"/>
      <c r="E51" s="347" t="e">
        <f>ROUNDDOWN(AL37/6,1)</f>
        <v>#DIV/0!</v>
      </c>
      <c r="F51" s="347"/>
      <c r="G51" s="347"/>
      <c r="H51" s="347"/>
      <c r="I51" s="432" t="e">
        <f>ROUNDDOWN($AL$40/9,1)+ROUNDDOWN(($AL$41-$AM$42)/6,1)+ROUNDDOWN($AM$42/12,1)+ROUNDDOWN(($AL$43-$AM$44)/4,1)+ROUNDDOWN($AM$44/8,1)+ROUNDDOWN(($AL$45-$AM$46)/2.5,1)+ROUNDDOWN($AM$46/5,1)</f>
        <v>#DIV/0!</v>
      </c>
      <c r="J51" s="432"/>
      <c r="K51" s="432"/>
      <c r="L51" s="432"/>
      <c r="M51" s="432"/>
      <c r="N51" s="432"/>
      <c r="O51"/>
      <c r="Q51"/>
      <c r="R51"/>
      <c r="S51"/>
      <c r="T51"/>
      <c r="U51"/>
      <c r="W51" s="69"/>
      <c r="X51" s="70"/>
      <c r="Y51" s="70"/>
      <c r="Z51" s="70"/>
      <c r="AA51" s="70"/>
      <c r="AB51" s="70"/>
      <c r="AC51" s="70"/>
      <c r="AD51" s="70"/>
      <c r="AE51" s="70"/>
      <c r="AF51" s="70"/>
      <c r="AG51" s="119"/>
      <c r="AH51" s="119"/>
      <c r="AI51" s="119"/>
      <c r="AJ51" s="120"/>
      <c r="AK51" s="70"/>
      <c r="AL51" s="69"/>
      <c r="AM51" s="69"/>
      <c r="AN51" s="71"/>
    </row>
    <row r="52" spans="1:40" s="72" customFormat="1" ht="5.15" customHeight="1" x14ac:dyDescent="0.550000000000000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550000000000000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5" customHeight="1" x14ac:dyDescent="0.55000000000000004">
      <c r="A54" s="62"/>
      <c r="B54" s="82"/>
      <c r="C54" s="336" t="str">
        <f>IF(VLOOKUP($AK$1,選択肢!$A$1:$J$31,C59,FALSE)=0,"-",VLOOKUP($AK$1,選択肢!$A$1:$J$31,C59,FALSE))</f>
        <v>管理者</v>
      </c>
      <c r="D54" s="337"/>
      <c r="E54" s="343" t="str">
        <f>IF(VLOOKUP($AK$1,選択肢!$A$1:$J$31,E59,FALSE)=0,"-",VLOOKUP($AK$1,選択肢!$A$1:$J$31,E59,FALSE))</f>
        <v>サービス管理責任者</v>
      </c>
      <c r="F54" s="343"/>
      <c r="G54" s="343"/>
      <c r="H54" s="343"/>
      <c r="I54" s="336" t="str">
        <f>IF(VLOOKUP($AK$1,選択肢!$A$1:$J$31,I59,FALSE)=0,"-",VLOOKUP($AK$1,選択肢!$A$1:$J$31,I59,FALSE))</f>
        <v>世話人</v>
      </c>
      <c r="J54" s="337"/>
      <c r="K54" s="337"/>
      <c r="L54" s="337"/>
      <c r="M54" s="337"/>
      <c r="N54" s="338"/>
      <c r="O54" s="336" t="str">
        <f>IF(VLOOKUP($AK$1,選択肢!$A$1:$J$31,O59,FALSE)=0,"-",VLOOKUP($AK$1,選択肢!$A$1:$J$31,O59,FALSE))</f>
        <v>生活支援員</v>
      </c>
      <c r="P54" s="337"/>
      <c r="Q54" s="337"/>
      <c r="R54" s="337"/>
      <c r="S54" s="337"/>
      <c r="T54" s="338"/>
      <c r="U54" s="336" t="str">
        <f>IF(VLOOKUP($AK$1,選択肢!$A$1:$J$31,U59,FALSE)=0,"-",VLOOKUP($AK$1,選択肢!$A$1:$J$31,U59,FALSE))</f>
        <v>その他職員</v>
      </c>
      <c r="V54" s="337"/>
      <c r="W54" s="337"/>
      <c r="X54" s="337"/>
      <c r="Y54" s="337"/>
      <c r="Z54" s="338"/>
      <c r="AA54" s="336" t="str">
        <f>IF(VLOOKUP($AK$1,選択肢!$A$1:$J$31,AA59,FALSE)=0,"-",VLOOKUP($AK$1,選択肢!$A$1:$J$31,AA59,FALSE))</f>
        <v>-</v>
      </c>
      <c r="AB54" s="337"/>
      <c r="AC54" s="337"/>
      <c r="AD54" s="337"/>
      <c r="AE54" s="337"/>
      <c r="AF54" s="338"/>
      <c r="AG54" s="343" t="str">
        <f>IF(VLOOKUP($AK$1,選択肢!$A$1:$J$31,AG59,FALSE)=0,"-",VLOOKUP($AK$1,選択肢!$A$1:$J$31,AG59,FALSE))</f>
        <v>-</v>
      </c>
      <c r="AH54" s="343"/>
      <c r="AI54" s="343"/>
      <c r="AJ54" s="343"/>
      <c r="AK54" s="343"/>
      <c r="AL54" s="343" t="str">
        <f>IF(VLOOKUP($AK$1,選択肢!$A$1:$J$31,AL59,FALSE)=0,"-",VLOOKUP($AK$1,選択肢!$A$1:$J$31,AL59,FALSE))</f>
        <v>-</v>
      </c>
      <c r="AM54" s="343"/>
      <c r="AN54" s="62"/>
    </row>
    <row r="55" spans="1:40" ht="18" customHeight="1" x14ac:dyDescent="0.55000000000000004">
      <c r="A55" s="62"/>
      <c r="B55" s="82"/>
      <c r="C55" s="114" t="s">
        <v>56</v>
      </c>
      <c r="D55" s="114" t="s">
        <v>57</v>
      </c>
      <c r="E55" s="113" t="s">
        <v>56</v>
      </c>
      <c r="F55" s="344" t="s">
        <v>57</v>
      </c>
      <c r="G55" s="344"/>
      <c r="H55" s="344"/>
      <c r="I55" s="340" t="s">
        <v>56</v>
      </c>
      <c r="J55" s="341"/>
      <c r="K55" s="342"/>
      <c r="L55" s="340" t="s">
        <v>57</v>
      </c>
      <c r="M55" s="341"/>
      <c r="N55" s="342"/>
      <c r="O55" s="340" t="s">
        <v>56</v>
      </c>
      <c r="P55" s="341"/>
      <c r="Q55" s="342"/>
      <c r="R55" s="340" t="s">
        <v>57</v>
      </c>
      <c r="S55" s="341"/>
      <c r="T55" s="342"/>
      <c r="U55" s="340" t="s">
        <v>56</v>
      </c>
      <c r="V55" s="341"/>
      <c r="W55" s="342"/>
      <c r="X55" s="340" t="s">
        <v>57</v>
      </c>
      <c r="Y55" s="341"/>
      <c r="Z55" s="342"/>
      <c r="AA55" s="340" t="s">
        <v>56</v>
      </c>
      <c r="AB55" s="341"/>
      <c r="AC55" s="342"/>
      <c r="AD55" s="340" t="s">
        <v>57</v>
      </c>
      <c r="AE55" s="341"/>
      <c r="AF55" s="342"/>
      <c r="AG55" s="340" t="s">
        <v>56</v>
      </c>
      <c r="AH55" s="341"/>
      <c r="AI55" s="342"/>
      <c r="AJ55" s="340" t="s">
        <v>57</v>
      </c>
      <c r="AK55" s="342"/>
      <c r="AL55" s="113" t="s">
        <v>19</v>
      </c>
      <c r="AM55" s="113" t="s">
        <v>18</v>
      </c>
      <c r="AN55" s="62"/>
    </row>
    <row r="56" spans="1:40" ht="18" customHeight="1" x14ac:dyDescent="0.55000000000000004">
      <c r="A56" s="62"/>
      <c r="B56" s="81" t="s">
        <v>108</v>
      </c>
      <c r="C56" s="113">
        <f>COUNTIFS($B$11:$B$30,C$54,$C$11:$C$30,"A",$E$11:$E$30,"*")</f>
        <v>0</v>
      </c>
      <c r="D56" s="113">
        <f>COUNTIFS($B$11:$B$30,C$54,$C$11:$C$30,"B",$E$11:$E$30,"*")</f>
        <v>0</v>
      </c>
      <c r="E56" s="113">
        <f>COUNTIFS($B$11:$B$30,E$54,$C$11:$C$30,"A",$E$11:$E$30,"*")</f>
        <v>0</v>
      </c>
      <c r="F56" s="340">
        <f>COUNTIFS($B$11:$B$30,E$54,$C$11:$C$30,"B",$E$11:$E$30,"*")</f>
        <v>0</v>
      </c>
      <c r="G56" s="341"/>
      <c r="H56" s="342"/>
      <c r="I56" s="340">
        <f>COUNTIFS($B$11:$B$30,I$54,$C$11:$C$30,"A",$E$11:$E$30,"*")</f>
        <v>0</v>
      </c>
      <c r="J56" s="341"/>
      <c r="K56" s="342"/>
      <c r="L56" s="340">
        <f>COUNTIFS($B$11:$B$30,I$54,$C$11:$C$30,"B",$E$11:$E$30,"*")</f>
        <v>0</v>
      </c>
      <c r="M56" s="341"/>
      <c r="N56" s="342"/>
      <c r="O56" s="340">
        <f>COUNTIFS($B$11:$B$30,O$54,$C$11:$C$30,"A",$E$11:$E$30,"*")</f>
        <v>0</v>
      </c>
      <c r="P56" s="341"/>
      <c r="Q56" s="342"/>
      <c r="R56" s="340">
        <f>COUNTIFS($B$11:$B$30,O$54,$C$11:$C$30,"B",$E$11:$E$30,"*")</f>
        <v>0</v>
      </c>
      <c r="S56" s="341"/>
      <c r="T56" s="342"/>
      <c r="U56" s="340">
        <f>COUNTIFS($B$11:$B$30,U$54,$C$11:$C$30,"A",$E$11:$E$30,"*")</f>
        <v>0</v>
      </c>
      <c r="V56" s="341"/>
      <c r="W56" s="342"/>
      <c r="X56" s="340">
        <f>COUNTIFS($B$11:$B$30,U$54,$C$11:$C$30,"B",$E$11:$E$30,"*")</f>
        <v>0</v>
      </c>
      <c r="Y56" s="341"/>
      <c r="Z56" s="342"/>
      <c r="AA56" s="340">
        <f>COUNTIFS($B$11:$B$30,AA$54,$C$11:$C$30,"A",$E$11:$E$30,"*")</f>
        <v>0</v>
      </c>
      <c r="AB56" s="341"/>
      <c r="AC56" s="342"/>
      <c r="AD56" s="340">
        <f>COUNTIFS($B$11:$B$30,AA$54,$C$11:$C$30,"B",$E$11:$E$30,"*")</f>
        <v>0</v>
      </c>
      <c r="AE56" s="341"/>
      <c r="AF56" s="342"/>
      <c r="AG56" s="340">
        <f>COUNTIFS($B$11:$B$30,AG$54,$C$11:$C$30,"A",$E$11:$E$30,"*")</f>
        <v>0</v>
      </c>
      <c r="AH56" s="341"/>
      <c r="AI56" s="342"/>
      <c r="AJ56" s="340">
        <f>COUNTIFS($B$11:$B$30,AG$54,$C$11:$C$30,"B",$E$11:$E$30,"*")</f>
        <v>0</v>
      </c>
      <c r="AK56" s="342"/>
      <c r="AL56" s="113">
        <f>COUNTIFS($B$11:$B$30,AL$54,$C$11:$C$30,"A",$E$11:$E$30,"*")</f>
        <v>0</v>
      </c>
      <c r="AM56" s="113">
        <f>COUNTIFS($B$11:$B$30,AL$54,$C$11:$C$30,"B",$E$11:$E$30,"*")</f>
        <v>0</v>
      </c>
      <c r="AN56" s="62"/>
    </row>
    <row r="57" spans="1:40" ht="18" customHeight="1" x14ac:dyDescent="0.55000000000000004">
      <c r="A57" s="62"/>
      <c r="B57" s="89" t="s">
        <v>109</v>
      </c>
      <c r="C57" s="133"/>
      <c r="D57" s="133"/>
      <c r="E57" s="113">
        <f>COUNTIFS($B$11:$B$30,E$54,$C$11:$C$30,"C",$E$11:$E$30,"*")</f>
        <v>0</v>
      </c>
      <c r="F57" s="340">
        <f>COUNTIFS($B$11:$B$30,E$54,$C$11:$C$30,"D",$E$11:$E$30,"*")</f>
        <v>0</v>
      </c>
      <c r="G57" s="341"/>
      <c r="H57" s="342"/>
      <c r="I57" s="340">
        <f>COUNTIFS($B$11:$B$30,I$54,$C$11:$C$30,"C",$E$11:$E$30,"*")</f>
        <v>0</v>
      </c>
      <c r="J57" s="341"/>
      <c r="K57" s="342"/>
      <c r="L57" s="340">
        <f>COUNTIFS($B$11:$B$30,I$54,$C$11:$C$30,"D",$E$11:$E$30,"*")</f>
        <v>0</v>
      </c>
      <c r="M57" s="341"/>
      <c r="N57" s="342"/>
      <c r="O57" s="340">
        <f>COUNTIFS($B$11:$B$30,O$54,$C$11:$C$30,"C",$E$11:$E$30,"*")</f>
        <v>0</v>
      </c>
      <c r="P57" s="341"/>
      <c r="Q57" s="342"/>
      <c r="R57" s="340">
        <f>COUNTIFS($B$11:$B$30,O$54,$C$11:$C$30,"D",$E$11:$E$30,"*")</f>
        <v>0</v>
      </c>
      <c r="S57" s="341"/>
      <c r="T57" s="342"/>
      <c r="U57" s="340">
        <f>COUNTIFS($B$11:$B$30,U$54,$C$11:$C$30,"C",$E$11:$E$30,"*")</f>
        <v>0</v>
      </c>
      <c r="V57" s="341"/>
      <c r="W57" s="342"/>
      <c r="X57" s="340">
        <f>COUNTIFS($B$11:$B$30,U$54,$C$11:$C$30,"D",$E$11:$E$30,"*")</f>
        <v>0</v>
      </c>
      <c r="Y57" s="341"/>
      <c r="Z57" s="342"/>
      <c r="AA57" s="340">
        <f>COUNTIFS($B$11:$B$30,AA$54,$C$11:$C$30,"C",$E$11:$E$30,"*")</f>
        <v>0</v>
      </c>
      <c r="AB57" s="341"/>
      <c r="AC57" s="342"/>
      <c r="AD57" s="340">
        <f>COUNTIFS($B$11:$B$30,AA$54,$C$11:$C$30,"D",$E$11:$E$30,"*")</f>
        <v>0</v>
      </c>
      <c r="AE57" s="341"/>
      <c r="AF57" s="342"/>
      <c r="AG57" s="340">
        <f>COUNTIFS($B$11:$B$30,AG$54,$C$11:$C$30,"C",$E$11:$E$30,"*")</f>
        <v>0</v>
      </c>
      <c r="AH57" s="341"/>
      <c r="AI57" s="342"/>
      <c r="AJ57" s="340">
        <f>COUNTIFS($B$11:$B$30,AG$54,$C$11:$C$30,"D",$E$11:$E$30,"*")</f>
        <v>0</v>
      </c>
      <c r="AK57" s="342"/>
      <c r="AL57" s="113">
        <f>COUNTIFS($B$11:$B$30,AL$54,$C$11:$C$30,"C",$E$11:$E$30,"*")</f>
        <v>0</v>
      </c>
      <c r="AM57" s="113">
        <f>COUNTIFS($B$11:$B$30,AL$54,$C$11:$C$30,"D",$E$11:$E$30,"*")</f>
        <v>0</v>
      </c>
      <c r="AN57" s="62"/>
    </row>
    <row r="58" spans="1:40" ht="25" customHeight="1" x14ac:dyDescent="0.55000000000000004">
      <c r="A58" s="62"/>
      <c r="B58" s="89" t="s">
        <v>201</v>
      </c>
      <c r="C58" s="433"/>
      <c r="D58" s="434"/>
      <c r="E58" s="336" t="str">
        <f>IF($AK$3="４週",SUMIFS($AK$11:$AK$30,$B$11:$B$30,E54)/4/$AH$5,IF($AK$3="歴月",SUMIFS($AK$11:$AK$30,$B$11:$B$30,E54)/$AL$5,"記載する期間を選択してください"))</f>
        <v>記載する期間を選択してください</v>
      </c>
      <c r="F58" s="337"/>
      <c r="G58" s="337"/>
      <c r="H58" s="338"/>
      <c r="I58" s="336" t="str">
        <f>IF($AK$3="４週",SUMIFS($AK$11:$AK$30,$B$11:$B$30,I54)/4/$AH$5,IF($AK$3="歴月",SUMIFS($AK$11:$AK$30,$B$11:$B$30,I54)/$AL$5,"記載する期間を選択してください"))</f>
        <v>記載する期間を選択してください</v>
      </c>
      <c r="J58" s="337"/>
      <c r="K58" s="337"/>
      <c r="L58" s="337"/>
      <c r="M58" s="337"/>
      <c r="N58" s="338"/>
      <c r="O58" s="336" t="str">
        <f>IF($AK$3="４週",SUMIFS($AK$11:$AK$30,$B$11:$B$30,O54)/4/$AH$5,IF($AK$3="歴月",SUMIFS($AK$11:$AK$30,$B$11:$B$30,O54)/$AL$5,"記載する期間を選択してください"))</f>
        <v>記載する期間を選択してください</v>
      </c>
      <c r="P58" s="337"/>
      <c r="Q58" s="337"/>
      <c r="R58" s="337"/>
      <c r="S58" s="337"/>
      <c r="T58" s="338"/>
      <c r="U58" s="336" t="str">
        <f>IF($AK$3="４週",SUMIFS($AK$11:$AK$30,$B$11:$B$30,U54)/4/$AH$5,IF($AK$3="歴月",SUMIFS($AK$11:$AK$30,$B$11:$B$30,U54)/$AL$5,"記載する期間を選択してください"))</f>
        <v>記載する期間を選択してください</v>
      </c>
      <c r="V58" s="337"/>
      <c r="W58" s="337"/>
      <c r="X58" s="337"/>
      <c r="Y58" s="337"/>
      <c r="Z58" s="338"/>
      <c r="AA58" s="336" t="str">
        <f>IF($AK$3="４週",SUMIFS($AK$11:$AK$30,$B$11:$B$30,AA54)/4/$AH$5,IF($AK$3="歴月",SUMIFS($AK$11:$AK$30,$B$11:$B$30,AA54)/$AL$5,"記載する期間を選択してください"))</f>
        <v>記載する期間を選択してください</v>
      </c>
      <c r="AB58" s="337"/>
      <c r="AC58" s="337"/>
      <c r="AD58" s="337"/>
      <c r="AE58" s="337"/>
      <c r="AF58" s="338"/>
      <c r="AG58" s="336" t="str">
        <f>IF($AK$3="４週",SUMIFS($AK$11:$AK$30,$B$11:$B$30,AG54)/4/$AH$5,IF($AK$3="歴月",SUMIFS($AK$11:$AK$30,$B$11:$B$30,AG54)/$AL$5,"記載する期間を選択してください"))</f>
        <v>記載する期間を選択してください</v>
      </c>
      <c r="AH58" s="337"/>
      <c r="AI58" s="337"/>
      <c r="AJ58" s="337"/>
      <c r="AK58" s="338"/>
      <c r="AL58" s="336" t="str">
        <f>IF($AK$3="４週",SUMIFS($AK$11:$AK$30,$B$11:$B$30,AL54)/4/$AH$5,IF($AK$3="歴月",SUMIFS($AK$11:$AK$30,$B$11:$B$30,AL54)/$AL$5,"記載する期間を選択してください"))</f>
        <v>記載する期間を選択してください</v>
      </c>
      <c r="AM58" s="338"/>
      <c r="AN58" s="62"/>
    </row>
    <row r="59" spans="1:40" ht="5.15" customHeight="1" x14ac:dyDescent="0.550000000000000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550000000000000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550000000000000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550000000000000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55000000000000004">
      <c r="A65" s="60" t="s">
        <v>170</v>
      </c>
      <c r="B65" s="103"/>
      <c r="C65" s="60"/>
      <c r="D65" s="60"/>
      <c r="E65" s="60"/>
      <c r="F65" s="60"/>
      <c r="G65" s="60"/>
    </row>
    <row r="66" spans="1:7" ht="15" customHeight="1" x14ac:dyDescent="0.55000000000000004">
      <c r="A66" s="60" t="s">
        <v>171</v>
      </c>
      <c r="B66" s="103"/>
      <c r="C66" s="60"/>
      <c r="D66" s="60"/>
      <c r="E66" s="60"/>
      <c r="F66" s="60"/>
      <c r="G66" s="60"/>
    </row>
    <row r="67" spans="1:7" ht="15" customHeight="1" x14ac:dyDescent="0.55000000000000004">
      <c r="A67" s="60"/>
      <c r="B67" s="81" t="s">
        <v>172</v>
      </c>
      <c r="C67" s="339" t="s">
        <v>173</v>
      </c>
      <c r="D67" s="339"/>
      <c r="E67" s="339"/>
      <c r="F67" s="60"/>
      <c r="G67" s="60"/>
    </row>
    <row r="68" spans="1:7" ht="15" customHeight="1" x14ac:dyDescent="0.55000000000000004">
      <c r="A68" s="60"/>
      <c r="B68" s="107" t="s">
        <v>190</v>
      </c>
      <c r="C68" s="335" t="s">
        <v>174</v>
      </c>
      <c r="D68" s="335"/>
      <c r="E68" s="335"/>
      <c r="F68" s="60"/>
      <c r="G68" s="60"/>
    </row>
    <row r="69" spans="1:7" ht="15" customHeight="1" x14ac:dyDescent="0.55000000000000004">
      <c r="A69" s="60"/>
      <c r="B69" s="107" t="s">
        <v>191</v>
      </c>
      <c r="C69" s="335" t="s">
        <v>175</v>
      </c>
      <c r="D69" s="335"/>
      <c r="E69" s="335"/>
      <c r="F69" s="60"/>
      <c r="G69" s="60"/>
    </row>
    <row r="70" spans="1:7" ht="15" customHeight="1" x14ac:dyDescent="0.55000000000000004">
      <c r="A70" s="60"/>
      <c r="B70" s="107" t="s">
        <v>192</v>
      </c>
      <c r="C70" s="335" t="s">
        <v>176</v>
      </c>
      <c r="D70" s="335"/>
      <c r="E70" s="335"/>
      <c r="F70" s="60"/>
      <c r="G70" s="60"/>
    </row>
    <row r="71" spans="1:7" ht="15" customHeight="1" x14ac:dyDescent="0.55000000000000004">
      <c r="A71" s="60"/>
      <c r="B71" s="107" t="s">
        <v>193</v>
      </c>
      <c r="C71" s="335" t="s">
        <v>177</v>
      </c>
      <c r="D71" s="335"/>
      <c r="E71" s="335"/>
      <c r="F71" s="60"/>
      <c r="G71" s="60"/>
    </row>
    <row r="72" spans="1:7" ht="15" customHeight="1" x14ac:dyDescent="0.55000000000000004">
      <c r="A72" s="60"/>
      <c r="B72" s="94" t="s">
        <v>178</v>
      </c>
      <c r="C72" s="60"/>
      <c r="D72" s="60"/>
      <c r="E72" s="60"/>
      <c r="F72" s="60"/>
      <c r="G72" s="60"/>
    </row>
    <row r="73" spans="1:7" ht="15" customHeight="1" x14ac:dyDescent="0.55000000000000004">
      <c r="A73" s="60"/>
      <c r="B73" s="94" t="s">
        <v>195</v>
      </c>
      <c r="C73" s="60"/>
      <c r="D73" s="60"/>
      <c r="E73" s="60"/>
      <c r="F73" s="60"/>
      <c r="G73" s="60"/>
    </row>
    <row r="74" spans="1:7" ht="15" customHeight="1" x14ac:dyDescent="0.55000000000000004">
      <c r="A74" s="60"/>
      <c r="B74" s="94" t="s">
        <v>179</v>
      </c>
      <c r="C74" s="60"/>
      <c r="D74" s="60"/>
      <c r="E74" s="60"/>
      <c r="F74" s="60"/>
      <c r="G74" s="60"/>
    </row>
    <row r="75" spans="1:7" ht="15" customHeight="1" x14ac:dyDescent="0.55000000000000004">
      <c r="A75" s="60" t="s">
        <v>180</v>
      </c>
      <c r="B75" s="103"/>
      <c r="C75" s="60"/>
      <c r="D75" s="60"/>
      <c r="E75" s="60"/>
      <c r="F75" s="60"/>
      <c r="G75" s="60"/>
    </row>
    <row r="76" spans="1:7" ht="15" customHeight="1" x14ac:dyDescent="0.55000000000000004">
      <c r="A76" s="60" t="s">
        <v>310</v>
      </c>
      <c r="B76" s="103"/>
      <c r="C76" s="60"/>
      <c r="D76" s="60"/>
      <c r="E76" s="60"/>
      <c r="F76" s="60"/>
      <c r="G76" s="60"/>
    </row>
    <row r="77" spans="1:7" ht="15" customHeight="1" x14ac:dyDescent="0.55000000000000004">
      <c r="A77" s="60" t="s">
        <v>196</v>
      </c>
      <c r="B77" s="103"/>
      <c r="C77" s="60"/>
      <c r="D77" s="60"/>
      <c r="E77" s="60"/>
      <c r="F77" s="60"/>
      <c r="G77" s="60"/>
    </row>
    <row r="78" spans="1:7" ht="15" customHeight="1" x14ac:dyDescent="0.55000000000000004">
      <c r="A78" s="60" t="s">
        <v>182</v>
      </c>
      <c r="B78" s="103"/>
      <c r="C78" s="60"/>
      <c r="D78" s="60"/>
      <c r="E78" s="60"/>
      <c r="F78" s="60"/>
      <c r="G78" s="60"/>
    </row>
    <row r="79" spans="1:7" ht="15" customHeight="1" x14ac:dyDescent="0.55000000000000004">
      <c r="A79" s="60" t="s">
        <v>295</v>
      </c>
      <c r="B79" s="103"/>
      <c r="C79" s="60"/>
      <c r="D79" s="60"/>
      <c r="E79" s="60"/>
      <c r="F79" s="60"/>
      <c r="G79" s="60"/>
    </row>
    <row r="80" spans="1:7" ht="15" customHeight="1" x14ac:dyDescent="0.55000000000000004">
      <c r="A80" s="60" t="s">
        <v>183</v>
      </c>
      <c r="B80" s="103"/>
      <c r="C80" s="60"/>
      <c r="D80" s="60"/>
      <c r="E80" s="60"/>
      <c r="F80" s="60"/>
      <c r="G80" s="60"/>
    </row>
    <row r="81" spans="1:7" ht="15" customHeight="1" x14ac:dyDescent="0.55000000000000004">
      <c r="A81" s="60" t="s">
        <v>184</v>
      </c>
      <c r="B81" s="103"/>
      <c r="C81" s="60"/>
      <c r="D81" s="60"/>
      <c r="E81" s="60"/>
      <c r="F81" s="60"/>
      <c r="G81" s="60"/>
    </row>
    <row r="82" spans="1:7" ht="15" customHeight="1" x14ac:dyDescent="0.55000000000000004">
      <c r="A82" s="60" t="s">
        <v>185</v>
      </c>
      <c r="B82" s="103"/>
      <c r="C82" s="60"/>
      <c r="D82" s="60"/>
      <c r="E82" s="60"/>
      <c r="F82" s="60"/>
      <c r="G82" s="60"/>
    </row>
    <row r="83" spans="1:7" ht="15" customHeight="1" x14ac:dyDescent="0.55000000000000004">
      <c r="A83" s="60" t="s">
        <v>186</v>
      </c>
      <c r="B83" s="103"/>
      <c r="C83" s="60"/>
      <c r="D83" s="60"/>
      <c r="E83" s="60"/>
      <c r="F83" s="60"/>
      <c r="G83" s="60"/>
    </row>
    <row r="84" spans="1:7" ht="15" customHeight="1" x14ac:dyDescent="0.55000000000000004">
      <c r="A84" s="60" t="s">
        <v>187</v>
      </c>
      <c r="B84" s="103"/>
      <c r="C84" s="60"/>
      <c r="D84" s="60"/>
      <c r="E84" s="60"/>
      <c r="F84" s="60"/>
      <c r="G84" s="60"/>
    </row>
    <row r="85" spans="1:7" ht="15" customHeight="1" x14ac:dyDescent="0.55000000000000004">
      <c r="A85" s="60" t="s">
        <v>188</v>
      </c>
      <c r="B85" s="103"/>
      <c r="C85" s="60"/>
      <c r="D85" s="60"/>
      <c r="E85" s="60"/>
      <c r="F85" s="60"/>
      <c r="G85" s="60"/>
    </row>
    <row r="86" spans="1:7" ht="15" customHeight="1" x14ac:dyDescent="0.55000000000000004">
      <c r="A86" s="60" t="s">
        <v>189</v>
      </c>
      <c r="B86" s="103"/>
      <c r="C86" s="60"/>
      <c r="D86" s="60"/>
      <c r="E86" s="60"/>
      <c r="F86" s="60"/>
      <c r="G86" s="60"/>
    </row>
    <row r="87" spans="1:7" ht="15" customHeight="1" x14ac:dyDescent="0.55000000000000004">
      <c r="A87" s="60" t="s">
        <v>194</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ゴシック,標準"&amp;10（参考様式6-1）</oddHeader>
  </headerFooter>
  <rowBreaks count="2" manualBreakCount="2">
    <brk id="34" max="39" man="1"/>
    <brk id="74" max="39"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250</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54"/>
      <c r="AN11" s="354"/>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IF($AK$3="４週",AK12/4,AK12/(DAY(EOMONTH($F$9,0))/7))</f>
        <v>#NUM!</v>
      </c>
      <c r="AM12" s="354"/>
      <c r="AN12" s="354"/>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IF($AK$3="４週",AK13/4,AK13/(DAY(EOMONTH($F$9,0))/7))</f>
        <v>#NUM!</v>
      </c>
      <c r="AM13" s="354"/>
      <c r="AN13" s="354"/>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IF($AK$3="４週",AK14/4,AK14/(DAY(EOMONTH($F$9,0))/7))</f>
        <v>#NUM!</v>
      </c>
      <c r="AM14" s="354"/>
      <c r="AN14" s="354"/>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ref="AL15:AL30" si="1">IF($AK$3="４週",AK15/4,AK15/(DAY(EOMONTH($F$9,0))/7))</f>
        <v>#NUM!</v>
      </c>
      <c r="AM15" s="354"/>
      <c r="AN15" s="354"/>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54"/>
      <c r="AN16" s="354"/>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54"/>
      <c r="AN17" s="354"/>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54"/>
      <c r="AN18" s="354"/>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54"/>
      <c r="AN19" s="354"/>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25" customHeight="1" x14ac:dyDescent="0.55000000000000004">
      <c r="A36" s="345"/>
      <c r="B36" s="345"/>
      <c r="C36" s="345"/>
      <c r="D36" s="108">
        <v>4</v>
      </c>
      <c r="E36" s="108">
        <v>5</v>
      </c>
      <c r="F36" s="353">
        <v>6</v>
      </c>
      <c r="G36" s="353"/>
      <c r="H36" s="353"/>
      <c r="I36" s="353">
        <v>7</v>
      </c>
      <c r="J36" s="353"/>
      <c r="K36" s="353"/>
      <c r="L36" s="353">
        <v>8</v>
      </c>
      <c r="M36" s="353"/>
      <c r="N36" s="353"/>
      <c r="O36" s="353">
        <v>9</v>
      </c>
      <c r="P36" s="353"/>
      <c r="Q36" s="353"/>
      <c r="R36" s="353">
        <v>10</v>
      </c>
      <c r="S36" s="353"/>
      <c r="T36" s="353"/>
      <c r="U36" s="353">
        <v>11</v>
      </c>
      <c r="V36" s="353"/>
      <c r="W36" s="353"/>
      <c r="X36" s="353">
        <v>12</v>
      </c>
      <c r="Y36" s="353"/>
      <c r="Z36" s="353"/>
      <c r="AA36" s="353">
        <v>1</v>
      </c>
      <c r="AB36" s="353"/>
      <c r="AC36" s="353"/>
      <c r="AD36" s="353">
        <v>2</v>
      </c>
      <c r="AE36" s="353"/>
      <c r="AF36" s="353"/>
      <c r="AG36" s="353">
        <v>3</v>
      </c>
      <c r="AH36" s="353"/>
      <c r="AI36" s="353"/>
      <c r="AJ36" s="345" t="s">
        <v>154</v>
      </c>
      <c r="AK36" s="345"/>
      <c r="AL36" s="121" t="s">
        <v>212</v>
      </c>
      <c r="AM36"/>
      <c r="AN36"/>
      <c r="AO36"/>
      <c r="AP36"/>
      <c r="AQ36"/>
    </row>
    <row r="37" spans="1:43" s="72" customFormat="1" ht="18" customHeight="1" x14ac:dyDescent="0.55000000000000004">
      <c r="A37" s="352" t="s">
        <v>218</v>
      </c>
      <c r="B37" s="352"/>
      <c r="C37" s="352"/>
      <c r="D37" s="155">
        <f>SUM(D40:D43)</f>
        <v>0</v>
      </c>
      <c r="E37" s="155">
        <f>SUM(E40:E43)</f>
        <v>0</v>
      </c>
      <c r="F37" s="347">
        <f>SUM(F40:H43)</f>
        <v>0</v>
      </c>
      <c r="G37" s="347"/>
      <c r="H37" s="347"/>
      <c r="I37" s="347">
        <f>SUM(I40:K43)</f>
        <v>0</v>
      </c>
      <c r="J37" s="347"/>
      <c r="K37" s="347"/>
      <c r="L37" s="347">
        <f>SUM(L40:N43)</f>
        <v>0</v>
      </c>
      <c r="M37" s="347"/>
      <c r="N37" s="347"/>
      <c r="O37" s="347">
        <f>SUM(O40:Q43)</f>
        <v>0</v>
      </c>
      <c r="P37" s="347"/>
      <c r="Q37" s="347"/>
      <c r="R37" s="347">
        <f>SUM(R40:T43)</f>
        <v>0</v>
      </c>
      <c r="S37" s="347"/>
      <c r="T37" s="347"/>
      <c r="U37" s="347">
        <f>SUM(U40:W43)</f>
        <v>0</v>
      </c>
      <c r="V37" s="347"/>
      <c r="W37" s="347"/>
      <c r="X37" s="347">
        <f>SUM(X40:Z43)</f>
        <v>0</v>
      </c>
      <c r="Y37" s="347"/>
      <c r="Z37" s="347"/>
      <c r="AA37" s="347">
        <f>SUM(AA40:AC43)</f>
        <v>0</v>
      </c>
      <c r="AB37" s="347"/>
      <c r="AC37" s="347"/>
      <c r="AD37" s="347">
        <f>SUM(AD40:AF43)</f>
        <v>0</v>
      </c>
      <c r="AE37" s="347"/>
      <c r="AF37" s="347"/>
      <c r="AG37" s="347">
        <f>SUM(AG40:AI43)</f>
        <v>0</v>
      </c>
      <c r="AH37" s="347"/>
      <c r="AI37" s="347"/>
      <c r="AJ37" s="349">
        <f t="shared" ref="AJ37:AJ43" si="3">SUM(D37:AI37)</f>
        <v>0</v>
      </c>
      <c r="AK37" s="349"/>
      <c r="AL37" s="159" t="e">
        <f>ROUNDUP(AJ37/AJ44,1)</f>
        <v>#DIV/0!</v>
      </c>
      <c r="AM37"/>
      <c r="AN37"/>
      <c r="AO37"/>
      <c r="AP37"/>
      <c r="AQ37"/>
    </row>
    <row r="38" spans="1:43" ht="18" customHeight="1" x14ac:dyDescent="0.55000000000000004">
      <c r="A38" s="164" t="s">
        <v>273</v>
      </c>
      <c r="B38" s="165"/>
      <c r="C38" s="166"/>
      <c r="D38" s="156"/>
      <c r="E38" s="156"/>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348"/>
      <c r="AF38" s="348"/>
      <c r="AG38" s="348"/>
      <c r="AH38" s="348"/>
      <c r="AI38" s="348"/>
      <c r="AJ38" s="335">
        <f t="shared" si="3"/>
        <v>0</v>
      </c>
      <c r="AK38" s="335"/>
      <c r="AL38" s="161" t="e">
        <f t="shared" ref="AL38:AL43" si="4">ROUNDUP(AJ38/$AJ$44,1)</f>
        <v>#DIV/0!</v>
      </c>
      <c r="AM38"/>
      <c r="AN38"/>
      <c r="AO38"/>
      <c r="AP38"/>
      <c r="AQ38"/>
    </row>
    <row r="39" spans="1:43" ht="18" customHeight="1" x14ac:dyDescent="0.55000000000000004">
      <c r="A39" s="164" t="s">
        <v>219</v>
      </c>
      <c r="B39" s="165"/>
      <c r="C39" s="166"/>
      <c r="D39" s="156"/>
      <c r="E39" s="156"/>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35">
        <f t="shared" si="3"/>
        <v>0</v>
      </c>
      <c r="AK39" s="335"/>
      <c r="AL39" s="161" t="e">
        <f t="shared" si="4"/>
        <v>#DIV/0!</v>
      </c>
      <c r="AM39"/>
      <c r="AN39"/>
      <c r="AO39"/>
      <c r="AP39"/>
      <c r="AQ39"/>
    </row>
    <row r="40" spans="1:43" s="72" customFormat="1" ht="18" customHeight="1" x14ac:dyDescent="0.55000000000000004">
      <c r="A40" s="151" t="s">
        <v>220</v>
      </c>
      <c r="B40" s="152"/>
      <c r="C40" s="153"/>
      <c r="D40" s="156"/>
      <c r="E40" s="156"/>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9">
        <f t="shared" si="3"/>
        <v>0</v>
      </c>
      <c r="AK40" s="349"/>
      <c r="AL40" s="159" t="e">
        <f t="shared" si="4"/>
        <v>#DIV/0!</v>
      </c>
      <c r="AM40"/>
      <c r="AN40"/>
      <c r="AO40"/>
      <c r="AP40"/>
      <c r="AQ40"/>
    </row>
    <row r="41" spans="1:43" s="72" customFormat="1" ht="18" customHeight="1" x14ac:dyDescent="0.55000000000000004">
      <c r="A41" s="151" t="s">
        <v>221</v>
      </c>
      <c r="B41" s="152"/>
      <c r="C41" s="153"/>
      <c r="D41" s="156"/>
      <c r="E41" s="156"/>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9">
        <f t="shared" si="3"/>
        <v>0</v>
      </c>
      <c r="AK41" s="349"/>
      <c r="AL41" s="159" t="e">
        <f t="shared" si="4"/>
        <v>#DIV/0!</v>
      </c>
      <c r="AM41"/>
      <c r="AN41"/>
      <c r="AO41"/>
      <c r="AP41"/>
      <c r="AQ41"/>
    </row>
    <row r="42" spans="1:43" s="72" customFormat="1" ht="18" customHeight="1" x14ac:dyDescent="0.55000000000000004">
      <c r="A42" s="151" t="s">
        <v>222</v>
      </c>
      <c r="B42" s="152"/>
      <c r="C42" s="153"/>
      <c r="D42" s="156"/>
      <c r="E42" s="156"/>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9">
        <f t="shared" si="3"/>
        <v>0</v>
      </c>
      <c r="AK42" s="349"/>
      <c r="AL42" s="159" t="e">
        <f t="shared" si="4"/>
        <v>#DIV/0!</v>
      </c>
      <c r="AM42"/>
      <c r="AN42"/>
      <c r="AO42"/>
      <c r="AP42"/>
      <c r="AQ42"/>
    </row>
    <row r="43" spans="1:43" s="72" customFormat="1" ht="18" customHeight="1" x14ac:dyDescent="0.55000000000000004">
      <c r="A43" s="384" t="s">
        <v>223</v>
      </c>
      <c r="B43" s="385"/>
      <c r="C43" s="386"/>
      <c r="D43" s="156"/>
      <c r="E43" s="156"/>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9">
        <f t="shared" si="3"/>
        <v>0</v>
      </c>
      <c r="AK43" s="349"/>
      <c r="AL43" s="159" t="e">
        <f t="shared" si="4"/>
        <v>#DIV/0!</v>
      </c>
      <c r="AM43"/>
      <c r="AN43"/>
      <c r="AO43"/>
      <c r="AP43"/>
      <c r="AQ43"/>
    </row>
    <row r="44" spans="1:43" s="72" customFormat="1" ht="18" customHeight="1" x14ac:dyDescent="0.55000000000000004">
      <c r="A44" s="352" t="s">
        <v>209</v>
      </c>
      <c r="B44" s="352"/>
      <c r="C44" s="352"/>
      <c r="D44" s="156"/>
      <c r="E44" s="156"/>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9">
        <f>+SUM(D44:AI44)</f>
        <v>0</v>
      </c>
      <c r="AK44" s="349"/>
      <c r="AL44" s="123"/>
      <c r="AM44"/>
      <c r="AN44"/>
      <c r="AO44"/>
      <c r="AP44"/>
      <c r="AQ44"/>
    </row>
    <row r="45" spans="1:43" s="72" customFormat="1" ht="5.15" customHeight="1" x14ac:dyDescent="0.55000000000000004">
      <c r="A45" s="118"/>
      <c r="B45" s="118"/>
      <c r="C45" s="118"/>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19"/>
      <c r="AH45" s="119"/>
      <c r="AI45" s="119"/>
      <c r="AJ45" s="120"/>
      <c r="AK45" s="70"/>
      <c r="AL45" s="69"/>
      <c r="AM45" s="69"/>
      <c r="AN45" s="71"/>
    </row>
    <row r="46" spans="1:43" s="72" customFormat="1" ht="18" customHeight="1" x14ac:dyDescent="0.550000000000000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19"/>
      <c r="AH46" s="119"/>
      <c r="AI46" s="119"/>
      <c r="AJ46" s="120"/>
      <c r="AK46" s="70"/>
      <c r="AL46" s="69"/>
      <c r="AM46" s="69"/>
      <c r="AN46" s="71"/>
    </row>
    <row r="47" spans="1:43" s="72" customFormat="1" ht="45" customHeight="1" x14ac:dyDescent="0.55000000000000004">
      <c r="A47" s="345" t="s">
        <v>202</v>
      </c>
      <c r="B47" s="345"/>
      <c r="C47" s="345" t="s">
        <v>115</v>
      </c>
      <c r="D47" s="345"/>
      <c r="E47" s="346" t="s">
        <v>127</v>
      </c>
      <c r="F47" s="346"/>
      <c r="G47" s="346"/>
      <c r="H47" s="346"/>
      <c r="I47"/>
      <c r="J47"/>
      <c r="K47"/>
      <c r="L47"/>
      <c r="M47"/>
      <c r="N47"/>
      <c r="O47"/>
      <c r="P47"/>
      <c r="Q47"/>
      <c r="R47"/>
      <c r="S47"/>
      <c r="T47"/>
      <c r="U47"/>
      <c r="W47" s="69"/>
      <c r="X47" s="70"/>
      <c r="Y47" s="70"/>
      <c r="Z47" s="70"/>
      <c r="AA47" s="70"/>
      <c r="AB47" s="70"/>
      <c r="AC47" s="70"/>
      <c r="AD47" s="70"/>
      <c r="AE47" s="70"/>
      <c r="AF47" s="70"/>
      <c r="AG47" s="119"/>
      <c r="AH47" s="119"/>
      <c r="AI47" s="119"/>
      <c r="AJ47" s="120"/>
      <c r="AK47" s="70"/>
      <c r="AL47" s="69"/>
      <c r="AM47" s="69"/>
      <c r="AN47" s="71"/>
    </row>
    <row r="48" spans="1:43" s="72" customFormat="1" ht="18" customHeight="1" x14ac:dyDescent="0.55000000000000004">
      <c r="A48" s="346" t="s">
        <v>213</v>
      </c>
      <c r="B48" s="346"/>
      <c r="C48" s="347" t="e">
        <f>ROUNDDOWN(IF(AL37&lt;=30,1,1+ROUNDUP((AL37-30)/30,0)),1)</f>
        <v>#DIV/0!</v>
      </c>
      <c r="D48" s="347"/>
      <c r="E48" s="347" t="e">
        <f>ROUNDDOWN(AL37/6,1)</f>
        <v>#DIV/0!</v>
      </c>
      <c r="F48" s="347"/>
      <c r="G48" s="347"/>
      <c r="H48" s="347"/>
      <c r="I48"/>
      <c r="J48"/>
      <c r="K48"/>
      <c r="L48"/>
      <c r="M48"/>
      <c r="N48"/>
      <c r="O48"/>
      <c r="P48"/>
      <c r="Q48"/>
      <c r="R48"/>
      <c r="S48"/>
      <c r="T48"/>
      <c r="U48"/>
      <c r="W48" s="69"/>
      <c r="X48" s="70"/>
      <c r="Y48" s="70"/>
      <c r="Z48" s="70"/>
      <c r="AA48" s="70"/>
      <c r="AB48" s="70"/>
      <c r="AC48" s="70"/>
      <c r="AD48" s="70"/>
      <c r="AE48" s="70"/>
      <c r="AF48" s="70"/>
      <c r="AG48" s="119"/>
      <c r="AH48" s="119"/>
      <c r="AI48" s="119"/>
      <c r="AJ48" s="120"/>
      <c r="AK48" s="70"/>
      <c r="AL48" s="69"/>
      <c r="AM48" s="69"/>
      <c r="AN48" s="71"/>
    </row>
    <row r="49" spans="1:40" s="72" customFormat="1" ht="5.15" customHeight="1" x14ac:dyDescent="0.55000000000000004">
      <c r="A49" s="118"/>
      <c r="B49" s="118"/>
      <c r="C49" s="118"/>
      <c r="D49" s="118"/>
      <c r="E49" s="118"/>
      <c r="F49" s="118"/>
      <c r="G49" s="118"/>
      <c r="H49" s="118"/>
      <c r="I49" s="118"/>
      <c r="J49" s="119"/>
      <c r="K49" s="119"/>
      <c r="L49" s="119"/>
      <c r="M49" s="120"/>
      <c r="N49" s="70"/>
      <c r="O49" s="70"/>
      <c r="P49" s="70"/>
      <c r="Q49"/>
      <c r="W49" s="69"/>
      <c r="X49" s="70"/>
      <c r="Y49" s="70"/>
      <c r="Z49" s="70"/>
      <c r="AA49" s="70"/>
      <c r="AB49" s="70"/>
      <c r="AC49" s="70"/>
      <c r="AD49" s="70"/>
      <c r="AE49" s="70"/>
      <c r="AF49" s="70"/>
      <c r="AG49" s="119"/>
      <c r="AH49" s="119"/>
      <c r="AI49" s="119"/>
      <c r="AJ49" s="120"/>
      <c r="AK49" s="70"/>
      <c r="AL49" s="69"/>
      <c r="AM49" s="69"/>
      <c r="AN49" s="71"/>
    </row>
    <row r="50" spans="1:40" ht="21" customHeight="1" x14ac:dyDescent="0.550000000000000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5" customHeight="1" x14ac:dyDescent="0.55000000000000004">
      <c r="A51" s="62"/>
      <c r="B51" s="82"/>
      <c r="C51" s="336" t="str">
        <f>IF(VLOOKUP($AK$1,選択肢!$A$1:$J$31,C56,FALSE)=0,"-",VLOOKUP($AK$1,選択肢!$A$1:$J$31,C56,FALSE))</f>
        <v>管理者</v>
      </c>
      <c r="D51" s="337"/>
      <c r="E51" s="343" t="str">
        <f>IF(VLOOKUP($AK$1,選択肢!$A$1:$J$31,E56,FALSE)=0,"-",VLOOKUP($AK$1,選択肢!$A$1:$J$31,E56,FALSE))</f>
        <v>サービス管理責任者</v>
      </c>
      <c r="F51" s="343"/>
      <c r="G51" s="343"/>
      <c r="H51" s="343"/>
      <c r="I51" s="336" t="str">
        <f>IF(VLOOKUP($AK$1,選択肢!$A$1:$J$31,I56,FALSE)=0,"-",VLOOKUP($AK$1,選択肢!$A$1:$J$31,I56,FALSE))</f>
        <v>世話人</v>
      </c>
      <c r="J51" s="337"/>
      <c r="K51" s="337"/>
      <c r="L51" s="337"/>
      <c r="M51" s="337"/>
      <c r="N51" s="338"/>
      <c r="O51" s="336" t="str">
        <f>IF(VLOOKUP($AK$1,選択肢!$A$1:$J$31,O56,FALSE)=0,"-",VLOOKUP($AK$1,選択肢!$A$1:$J$31,O56,FALSE))</f>
        <v>その他職員</v>
      </c>
      <c r="P51" s="337"/>
      <c r="Q51" s="337"/>
      <c r="R51" s="337"/>
      <c r="S51" s="337"/>
      <c r="T51" s="338"/>
      <c r="U51" s="336" t="str">
        <f>IF(VLOOKUP($AK$1,選択肢!$A$1:$J$31,U56,FALSE)=0,"-",VLOOKUP($AK$1,選択肢!$A$1:$J$31,U56,FALSE))</f>
        <v>-</v>
      </c>
      <c r="V51" s="337"/>
      <c r="W51" s="337"/>
      <c r="X51" s="337"/>
      <c r="Y51" s="337"/>
      <c r="Z51" s="338"/>
      <c r="AA51" s="336" t="str">
        <f>IF(VLOOKUP($AK$1,選択肢!$A$1:$J$31,AA56,FALSE)=0,"-",VLOOKUP($AK$1,選択肢!$A$1:$J$31,AA56,FALSE))</f>
        <v>-</v>
      </c>
      <c r="AB51" s="337"/>
      <c r="AC51" s="337"/>
      <c r="AD51" s="337"/>
      <c r="AE51" s="337"/>
      <c r="AF51" s="338"/>
      <c r="AG51" s="343" t="str">
        <f>IF(VLOOKUP($AK$1,選択肢!$A$1:$J$31,AG56,FALSE)=0,"-",VLOOKUP($AK$1,選択肢!$A$1:$J$31,AG56,FALSE))</f>
        <v>-</v>
      </c>
      <c r="AH51" s="343"/>
      <c r="AI51" s="343"/>
      <c r="AJ51" s="343"/>
      <c r="AK51" s="343"/>
      <c r="AL51" s="343" t="str">
        <f>IF(VLOOKUP($AK$1,選択肢!$A$1:$J$31,AL56,FALSE)=0,"-",VLOOKUP($AK$1,選択肢!$A$1:$J$31,AL56,FALSE))</f>
        <v>-</v>
      </c>
      <c r="AM51" s="343"/>
      <c r="AN51" s="62"/>
    </row>
    <row r="52" spans="1:40" ht="18" customHeight="1" x14ac:dyDescent="0.55000000000000004">
      <c r="A52" s="62"/>
      <c r="B52" s="82"/>
      <c r="C52" s="114" t="s">
        <v>56</v>
      </c>
      <c r="D52" s="114" t="s">
        <v>57</v>
      </c>
      <c r="E52" s="113" t="s">
        <v>56</v>
      </c>
      <c r="F52" s="344" t="s">
        <v>57</v>
      </c>
      <c r="G52" s="344"/>
      <c r="H52" s="344"/>
      <c r="I52" s="340" t="s">
        <v>56</v>
      </c>
      <c r="J52" s="341"/>
      <c r="K52" s="342"/>
      <c r="L52" s="340" t="s">
        <v>57</v>
      </c>
      <c r="M52" s="341"/>
      <c r="N52" s="342"/>
      <c r="O52" s="340" t="s">
        <v>56</v>
      </c>
      <c r="P52" s="341"/>
      <c r="Q52" s="342"/>
      <c r="R52" s="340" t="s">
        <v>57</v>
      </c>
      <c r="S52" s="341"/>
      <c r="T52" s="342"/>
      <c r="U52" s="340" t="s">
        <v>56</v>
      </c>
      <c r="V52" s="341"/>
      <c r="W52" s="342"/>
      <c r="X52" s="340" t="s">
        <v>57</v>
      </c>
      <c r="Y52" s="341"/>
      <c r="Z52" s="342"/>
      <c r="AA52" s="340" t="s">
        <v>56</v>
      </c>
      <c r="AB52" s="341"/>
      <c r="AC52" s="342"/>
      <c r="AD52" s="340" t="s">
        <v>57</v>
      </c>
      <c r="AE52" s="341"/>
      <c r="AF52" s="342"/>
      <c r="AG52" s="340" t="s">
        <v>56</v>
      </c>
      <c r="AH52" s="341"/>
      <c r="AI52" s="342"/>
      <c r="AJ52" s="340" t="s">
        <v>57</v>
      </c>
      <c r="AK52" s="342"/>
      <c r="AL52" s="113" t="s">
        <v>19</v>
      </c>
      <c r="AM52" s="113" t="s">
        <v>18</v>
      </c>
      <c r="AN52" s="62"/>
    </row>
    <row r="53" spans="1:40" ht="18" customHeight="1" x14ac:dyDescent="0.55000000000000004">
      <c r="A53" s="62"/>
      <c r="B53" s="81" t="s">
        <v>108</v>
      </c>
      <c r="C53" s="113">
        <f>COUNTIFS($B$11:$B$30,C$51,$C$11:$C$30,"A",$E$11:$E$30,"*")</f>
        <v>0</v>
      </c>
      <c r="D53" s="113">
        <f>COUNTIFS($B$11:$B$30,C$51,$C$11:$C$30,"B",$E$11:$E$30,"*")</f>
        <v>0</v>
      </c>
      <c r="E53" s="113">
        <f>COUNTIFS($B$11:$B$30,E$51,$C$11:$C$30,"A",$E$11:$E$30,"*")</f>
        <v>0</v>
      </c>
      <c r="F53" s="340">
        <f>COUNTIFS($B$11:$B$30,E$51,$C$11:$C$30,"B",$E$11:$E$30,"*")</f>
        <v>0</v>
      </c>
      <c r="G53" s="341"/>
      <c r="H53" s="342"/>
      <c r="I53" s="340">
        <f>COUNTIFS($B$11:$B$30,I$51,$C$11:$C$30,"A",$E$11:$E$30,"*")</f>
        <v>0</v>
      </c>
      <c r="J53" s="341"/>
      <c r="K53" s="342"/>
      <c r="L53" s="340">
        <f>COUNTIFS($B$11:$B$30,I$51,$C$11:$C$30,"B",$E$11:$E$30,"*")</f>
        <v>0</v>
      </c>
      <c r="M53" s="341"/>
      <c r="N53" s="342"/>
      <c r="O53" s="340">
        <f>COUNTIFS($B$11:$B$30,O$51,$C$11:$C$30,"A",$E$11:$E$30,"*")</f>
        <v>0</v>
      </c>
      <c r="P53" s="341"/>
      <c r="Q53" s="342"/>
      <c r="R53" s="340">
        <f>COUNTIFS($B$11:$B$30,O$51,$C$11:$C$30,"B",$E$11:$E$30,"*")</f>
        <v>0</v>
      </c>
      <c r="S53" s="341"/>
      <c r="T53" s="342"/>
      <c r="U53" s="340">
        <f>COUNTIFS($B$11:$B$30,U$51,$C$11:$C$30,"A",$E$11:$E$30,"*")</f>
        <v>0</v>
      </c>
      <c r="V53" s="341"/>
      <c r="W53" s="342"/>
      <c r="X53" s="340">
        <f>COUNTIFS($B$11:$B$30,U$51,$C$11:$C$30,"B",$E$11:$E$30,"*")</f>
        <v>0</v>
      </c>
      <c r="Y53" s="341"/>
      <c r="Z53" s="342"/>
      <c r="AA53" s="340">
        <f>COUNTIFS($B$11:$B$30,AA$51,$C$11:$C$30,"A",$E$11:$E$30,"*")</f>
        <v>0</v>
      </c>
      <c r="AB53" s="341"/>
      <c r="AC53" s="342"/>
      <c r="AD53" s="340">
        <f>COUNTIFS($B$11:$B$30,AA$51,$C$11:$C$30,"B",$E$11:$E$30,"*")</f>
        <v>0</v>
      </c>
      <c r="AE53" s="341"/>
      <c r="AF53" s="342"/>
      <c r="AG53" s="340">
        <f>COUNTIFS($B$11:$B$30,AG$51,$C$11:$C$30,"A",$E$11:$E$30,"*")</f>
        <v>0</v>
      </c>
      <c r="AH53" s="341"/>
      <c r="AI53" s="342"/>
      <c r="AJ53" s="340">
        <f>COUNTIFS($B$11:$B$30,AG$51,$C$11:$C$30,"B",$E$11:$E$30,"*")</f>
        <v>0</v>
      </c>
      <c r="AK53" s="342"/>
      <c r="AL53" s="113">
        <f>COUNTIFS($B$11:$B$30,AL$51,$C$11:$C$30,"A",$E$11:$E$30,"*")</f>
        <v>0</v>
      </c>
      <c r="AM53" s="113">
        <f>COUNTIFS($B$11:$B$30,AL$51,$C$11:$C$30,"B",$E$11:$E$30,"*")</f>
        <v>0</v>
      </c>
      <c r="AN53" s="62"/>
    </row>
    <row r="54" spans="1:40" ht="18" customHeight="1" x14ac:dyDescent="0.55000000000000004">
      <c r="A54" s="62"/>
      <c r="B54" s="89" t="s">
        <v>109</v>
      </c>
      <c r="C54" s="133"/>
      <c r="D54" s="133"/>
      <c r="E54" s="113">
        <f>COUNTIFS($B$11:$B$30,E$51,$C$11:$C$30,"C",$E$11:$E$30,"*")</f>
        <v>0</v>
      </c>
      <c r="F54" s="340">
        <f>COUNTIFS($B$11:$B$30,E$51,$C$11:$C$30,"D",$E$11:$E$30,"*")</f>
        <v>0</v>
      </c>
      <c r="G54" s="341"/>
      <c r="H54" s="342"/>
      <c r="I54" s="340">
        <f>COUNTIFS($B$11:$B$30,I$51,$C$11:$C$30,"C",$E$11:$E$30,"*")</f>
        <v>0</v>
      </c>
      <c r="J54" s="341"/>
      <c r="K54" s="342"/>
      <c r="L54" s="340">
        <f>COUNTIFS($B$11:$B$30,I$51,$C$11:$C$30,"D",$E$11:$E$30,"*")</f>
        <v>0</v>
      </c>
      <c r="M54" s="341"/>
      <c r="N54" s="342"/>
      <c r="O54" s="340">
        <f>COUNTIFS($B$11:$B$30,O$51,$C$11:$C$30,"C",$E$11:$E$30,"*")</f>
        <v>0</v>
      </c>
      <c r="P54" s="341"/>
      <c r="Q54" s="342"/>
      <c r="R54" s="340">
        <f>COUNTIFS($B$11:$B$30,O$51,$C$11:$C$30,"D",$E$11:$E$30,"*")</f>
        <v>0</v>
      </c>
      <c r="S54" s="341"/>
      <c r="T54" s="342"/>
      <c r="U54" s="340">
        <f>COUNTIFS($B$11:$B$30,U$51,$C$11:$C$30,"C",$E$11:$E$30,"*")</f>
        <v>0</v>
      </c>
      <c r="V54" s="341"/>
      <c r="W54" s="342"/>
      <c r="X54" s="340">
        <f>COUNTIFS($B$11:$B$30,U$51,$C$11:$C$30,"D",$E$11:$E$30,"*")</f>
        <v>0</v>
      </c>
      <c r="Y54" s="341"/>
      <c r="Z54" s="342"/>
      <c r="AA54" s="340">
        <f>COUNTIFS($B$11:$B$30,AA$51,$C$11:$C$30,"C",$E$11:$E$30,"*")</f>
        <v>0</v>
      </c>
      <c r="AB54" s="341"/>
      <c r="AC54" s="342"/>
      <c r="AD54" s="340">
        <f>COUNTIFS($B$11:$B$30,AA$51,$C$11:$C$30,"D",$E$11:$E$30,"*")</f>
        <v>0</v>
      </c>
      <c r="AE54" s="341"/>
      <c r="AF54" s="342"/>
      <c r="AG54" s="340">
        <f>COUNTIFS($B$11:$B$30,AG$51,$C$11:$C$30,"C",$E$11:$E$30,"*")</f>
        <v>0</v>
      </c>
      <c r="AH54" s="341"/>
      <c r="AI54" s="342"/>
      <c r="AJ54" s="340">
        <f>COUNTIFS($B$11:$B$30,AG$51,$C$11:$C$30,"D",$E$11:$E$30,"*")</f>
        <v>0</v>
      </c>
      <c r="AK54" s="342"/>
      <c r="AL54" s="113">
        <f>COUNTIFS($B$11:$B$30,AL$51,$C$11:$C$30,"C",$E$11:$E$30,"*")</f>
        <v>0</v>
      </c>
      <c r="AM54" s="113">
        <f>COUNTIFS($B$11:$B$30,AL$51,$C$11:$C$30,"D",$E$11:$E$30,"*")</f>
        <v>0</v>
      </c>
      <c r="AN54" s="62"/>
    </row>
    <row r="55" spans="1:40" ht="25" customHeight="1" x14ac:dyDescent="0.55000000000000004">
      <c r="A55" s="62"/>
      <c r="B55" s="89" t="s">
        <v>201</v>
      </c>
      <c r="C55" s="433"/>
      <c r="D55" s="434"/>
      <c r="E55" s="336" t="str">
        <f>IF($AK$3="４週",SUMIFS($AK$11:$AK$30,$B$11:$B$30,E51)/4/$AH$5,IF($AK$3="歴月",SUMIFS($AK$11:$AK$30,$B$11:$B$30,E51)/$AL$5,"記載する期間を選択してください"))</f>
        <v>記載する期間を選択してください</v>
      </c>
      <c r="F55" s="337"/>
      <c r="G55" s="337"/>
      <c r="H55" s="338"/>
      <c r="I55" s="336" t="str">
        <f>IF($AK$3="４週",SUMIFS($AK$11:$AK$30,$B$11:$B$30,I51)/4/$AH$5,IF($AK$3="歴月",SUMIFS($AK$11:$AK$30,$B$11:$B$30,I51)/$AL$5,"記載する期間を選択してください"))</f>
        <v>記載する期間を選択してください</v>
      </c>
      <c r="J55" s="337"/>
      <c r="K55" s="337"/>
      <c r="L55" s="337"/>
      <c r="M55" s="337"/>
      <c r="N55" s="338"/>
      <c r="O55" s="336" t="str">
        <f>IF($AK$3="４週",SUMIFS($AK$11:$AK$30,$B$11:$B$30,O51)/4/$AH$5,IF($AK$3="歴月",SUMIFS($AK$11:$AK$30,$B$11:$B$30,O51)/$AL$5,"記載する期間を選択してください"))</f>
        <v>記載する期間を選択してください</v>
      </c>
      <c r="P55" s="337"/>
      <c r="Q55" s="337"/>
      <c r="R55" s="337"/>
      <c r="S55" s="337"/>
      <c r="T55" s="338"/>
      <c r="U55" s="336" t="str">
        <f>IF($AK$3="４週",SUMIFS($AK$11:$AK$30,$B$11:$B$30,U51)/4/$AH$5,IF($AK$3="歴月",SUMIFS($AK$11:$AK$30,$B$11:$B$30,U51)/$AL$5,"記載する期間を選択してください"))</f>
        <v>記載する期間を選択してください</v>
      </c>
      <c r="V55" s="337"/>
      <c r="W55" s="337"/>
      <c r="X55" s="337"/>
      <c r="Y55" s="337"/>
      <c r="Z55" s="338"/>
      <c r="AA55" s="336" t="str">
        <f>IF($AK$3="４週",SUMIFS($AK$11:$AK$30,$B$11:$B$30,AA51)/4/$AH$5,IF($AK$3="歴月",SUMIFS($AK$11:$AK$30,$B$11:$B$30,AA51)/$AL$5,"記載する期間を選択してください"))</f>
        <v>記載する期間を選択してください</v>
      </c>
      <c r="AB55" s="337"/>
      <c r="AC55" s="337"/>
      <c r="AD55" s="337"/>
      <c r="AE55" s="337"/>
      <c r="AF55" s="338"/>
      <c r="AG55" s="336" t="str">
        <f>IF($AK$3="４週",SUMIFS($AK$11:$AK$30,$B$11:$B$30,AG51)/4/$AH$5,IF($AK$3="歴月",SUMIFS($AK$11:$AK$30,$B$11:$B$30,AG51)/$AL$5,"記載する期間を選択してください"))</f>
        <v>記載する期間を選択してください</v>
      </c>
      <c r="AH55" s="337"/>
      <c r="AI55" s="337"/>
      <c r="AJ55" s="337"/>
      <c r="AK55" s="338"/>
      <c r="AL55" s="336" t="str">
        <f>IF($AK$3="４週",SUMIFS($AK$11:$AK$30,$B$11:$B$30,AL51)/4/$AH$5,IF($AK$3="歴月",SUMIFS($AK$11:$AK$30,$B$11:$B$30,AL51)/$AL$5,"記載する期間を選択してください"))</f>
        <v>記載する期間を選択してください</v>
      </c>
      <c r="AM55" s="338"/>
      <c r="AN55" s="62"/>
    </row>
    <row r="56" spans="1:40" ht="5.15" customHeight="1" x14ac:dyDescent="0.550000000000000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550000000000000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550000000000000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550000000000000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550000000000000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550000000000000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55000000000000004">
      <c r="A62" s="60" t="s">
        <v>170</v>
      </c>
      <c r="B62" s="103"/>
      <c r="C62" s="60"/>
      <c r="D62" s="60"/>
      <c r="E62" s="60"/>
      <c r="F62" s="60"/>
      <c r="G62" s="60"/>
    </row>
    <row r="63" spans="1:40" ht="15" customHeight="1" x14ac:dyDescent="0.55000000000000004">
      <c r="A63" s="60" t="s">
        <v>171</v>
      </c>
      <c r="B63" s="103"/>
      <c r="C63" s="60"/>
      <c r="D63" s="60"/>
      <c r="E63" s="60"/>
      <c r="F63" s="60"/>
      <c r="G63" s="60"/>
    </row>
    <row r="64" spans="1:40" ht="15" customHeight="1" x14ac:dyDescent="0.55000000000000004">
      <c r="A64" s="60"/>
      <c r="B64" s="81" t="s">
        <v>172</v>
      </c>
      <c r="C64" s="339" t="s">
        <v>173</v>
      </c>
      <c r="D64" s="339"/>
      <c r="E64" s="339"/>
      <c r="F64" s="60"/>
      <c r="G64" s="60"/>
    </row>
    <row r="65" spans="1:7" ht="15" customHeight="1" x14ac:dyDescent="0.55000000000000004">
      <c r="A65" s="60"/>
      <c r="B65" s="107" t="s">
        <v>190</v>
      </c>
      <c r="C65" s="335" t="s">
        <v>174</v>
      </c>
      <c r="D65" s="335"/>
      <c r="E65" s="335"/>
      <c r="F65" s="60"/>
      <c r="G65" s="60"/>
    </row>
    <row r="66" spans="1:7" ht="15" customHeight="1" x14ac:dyDescent="0.55000000000000004">
      <c r="A66" s="60"/>
      <c r="B66" s="107" t="s">
        <v>191</v>
      </c>
      <c r="C66" s="335" t="s">
        <v>175</v>
      </c>
      <c r="D66" s="335"/>
      <c r="E66" s="335"/>
      <c r="F66" s="60"/>
      <c r="G66" s="60"/>
    </row>
    <row r="67" spans="1:7" ht="15" customHeight="1" x14ac:dyDescent="0.55000000000000004">
      <c r="A67" s="60"/>
      <c r="B67" s="107" t="s">
        <v>192</v>
      </c>
      <c r="C67" s="335" t="s">
        <v>176</v>
      </c>
      <c r="D67" s="335"/>
      <c r="E67" s="335"/>
      <c r="F67" s="60"/>
      <c r="G67" s="60"/>
    </row>
    <row r="68" spans="1:7" ht="15" customHeight="1" x14ac:dyDescent="0.55000000000000004">
      <c r="A68" s="60"/>
      <c r="B68" s="107" t="s">
        <v>193</v>
      </c>
      <c r="C68" s="335" t="s">
        <v>177</v>
      </c>
      <c r="D68" s="335"/>
      <c r="E68" s="335"/>
      <c r="F68" s="60"/>
      <c r="G68" s="60"/>
    </row>
    <row r="69" spans="1:7" ht="15" customHeight="1" x14ac:dyDescent="0.55000000000000004">
      <c r="A69" s="60"/>
      <c r="B69" s="94" t="s">
        <v>178</v>
      </c>
      <c r="C69" s="60"/>
      <c r="D69" s="60"/>
      <c r="E69" s="60"/>
      <c r="F69" s="60"/>
      <c r="G69" s="60"/>
    </row>
    <row r="70" spans="1:7" ht="15" customHeight="1" x14ac:dyDescent="0.55000000000000004">
      <c r="A70" s="60"/>
      <c r="B70" s="94" t="s">
        <v>195</v>
      </c>
      <c r="C70" s="60"/>
      <c r="D70" s="60"/>
      <c r="E70" s="60"/>
      <c r="F70" s="60"/>
      <c r="G70" s="60"/>
    </row>
    <row r="71" spans="1:7" ht="15" customHeight="1" x14ac:dyDescent="0.55000000000000004">
      <c r="A71" s="60"/>
      <c r="B71" s="94" t="s">
        <v>179</v>
      </c>
      <c r="C71" s="60"/>
      <c r="D71" s="60"/>
      <c r="E71" s="60"/>
      <c r="F71" s="60"/>
      <c r="G71" s="60"/>
    </row>
    <row r="72" spans="1:7" ht="15" customHeight="1" x14ac:dyDescent="0.55000000000000004">
      <c r="A72" s="60" t="s">
        <v>180</v>
      </c>
      <c r="B72" s="103"/>
      <c r="C72" s="60"/>
      <c r="D72" s="60"/>
      <c r="E72" s="60"/>
      <c r="F72" s="60"/>
      <c r="G72" s="60"/>
    </row>
    <row r="73" spans="1:7" ht="15" customHeight="1" x14ac:dyDescent="0.55000000000000004">
      <c r="A73" s="60" t="s">
        <v>310</v>
      </c>
      <c r="B73" s="103"/>
      <c r="C73" s="60"/>
      <c r="D73" s="60"/>
      <c r="E73" s="60"/>
      <c r="F73" s="60"/>
      <c r="G73" s="60"/>
    </row>
    <row r="74" spans="1:7" ht="15" customHeight="1" x14ac:dyDescent="0.55000000000000004">
      <c r="A74" s="60" t="s">
        <v>196</v>
      </c>
      <c r="B74" s="103"/>
      <c r="C74" s="60"/>
      <c r="D74" s="60"/>
      <c r="E74" s="60"/>
      <c r="F74" s="60"/>
      <c r="G74" s="60"/>
    </row>
    <row r="75" spans="1:7" ht="15" customHeight="1" x14ac:dyDescent="0.55000000000000004">
      <c r="A75" s="60" t="s">
        <v>182</v>
      </c>
      <c r="B75" s="103"/>
      <c r="C75" s="60"/>
      <c r="D75" s="60"/>
      <c r="E75" s="60"/>
      <c r="F75" s="60"/>
      <c r="G75" s="60"/>
    </row>
    <row r="76" spans="1:7" ht="15" customHeight="1" x14ac:dyDescent="0.55000000000000004">
      <c r="A76" s="60" t="s">
        <v>295</v>
      </c>
      <c r="B76" s="103"/>
      <c r="C76" s="60"/>
      <c r="D76" s="60"/>
      <c r="E76" s="60"/>
      <c r="F76" s="60"/>
      <c r="G76" s="60"/>
    </row>
    <row r="77" spans="1:7" ht="15" customHeight="1" x14ac:dyDescent="0.55000000000000004">
      <c r="A77" s="60" t="s">
        <v>183</v>
      </c>
      <c r="B77" s="103"/>
      <c r="C77" s="60"/>
      <c r="D77" s="60"/>
      <c r="E77" s="60"/>
      <c r="F77" s="60"/>
      <c r="G77" s="60"/>
    </row>
    <row r="78" spans="1:7" ht="15" customHeight="1" x14ac:dyDescent="0.55000000000000004">
      <c r="A78" s="60" t="s">
        <v>184</v>
      </c>
      <c r="B78" s="103"/>
      <c r="C78" s="60"/>
      <c r="D78" s="60"/>
      <c r="E78" s="60"/>
      <c r="F78" s="60"/>
      <c r="G78" s="60"/>
    </row>
    <row r="79" spans="1:7" ht="15" customHeight="1" x14ac:dyDescent="0.55000000000000004">
      <c r="A79" s="60" t="s">
        <v>185</v>
      </c>
      <c r="B79" s="103"/>
      <c r="C79" s="60"/>
      <c r="D79" s="60"/>
      <c r="E79" s="60"/>
      <c r="F79" s="60"/>
      <c r="G79" s="60"/>
    </row>
    <row r="80" spans="1:7" ht="15" customHeight="1" x14ac:dyDescent="0.55000000000000004">
      <c r="A80" s="60" t="s">
        <v>186</v>
      </c>
      <c r="B80" s="103"/>
      <c r="C80" s="60"/>
      <c r="D80" s="60"/>
      <c r="E80" s="60"/>
      <c r="F80" s="60"/>
      <c r="G80" s="60"/>
    </row>
    <row r="81" spans="1:7" ht="15" customHeight="1" x14ac:dyDescent="0.55000000000000004">
      <c r="A81" s="60" t="s">
        <v>187</v>
      </c>
      <c r="B81" s="103"/>
      <c r="C81" s="60"/>
      <c r="D81" s="60"/>
      <c r="E81" s="60"/>
      <c r="F81" s="60"/>
      <c r="G81" s="60"/>
    </row>
    <row r="82" spans="1:7" ht="15" customHeight="1" x14ac:dyDescent="0.55000000000000004">
      <c r="A82" s="60" t="s">
        <v>188</v>
      </c>
      <c r="B82" s="103"/>
      <c r="C82" s="60"/>
      <c r="D82" s="60"/>
      <c r="E82" s="60"/>
      <c r="F82" s="60"/>
      <c r="G82" s="60"/>
    </row>
    <row r="83" spans="1:7" ht="15" customHeight="1" x14ac:dyDescent="0.55000000000000004">
      <c r="A83" s="60" t="s">
        <v>189</v>
      </c>
      <c r="B83" s="103"/>
      <c r="C83" s="60"/>
      <c r="D83" s="60"/>
      <c r="E83" s="60"/>
      <c r="F83" s="60"/>
      <c r="G83" s="60"/>
    </row>
    <row r="84" spans="1:7" ht="15" customHeight="1" x14ac:dyDescent="0.55000000000000004">
      <c r="A84" s="60" t="s">
        <v>194</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ゴシック,標準"&amp;10（参考様式6-1）</oddHeader>
  </headerFooter>
  <rowBreaks count="2" manualBreakCount="2">
    <brk id="34" max="39" man="1"/>
    <brk id="71" max="39"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251</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46"/>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148"/>
      <c r="D11" s="116"/>
      <c r="E11" s="117"/>
      <c r="F11" s="147"/>
      <c r="G11" s="147"/>
      <c r="H11" s="147"/>
      <c r="I11" s="147"/>
      <c r="J11" s="147"/>
      <c r="K11" s="147"/>
      <c r="L11" s="147"/>
      <c r="M11" s="169"/>
      <c r="N11" s="169"/>
      <c r="O11" s="169"/>
      <c r="P11" s="169"/>
      <c r="Q11" s="169"/>
      <c r="R11" s="169"/>
      <c r="S11" s="169"/>
      <c r="T11" s="169"/>
      <c r="U11" s="169"/>
      <c r="V11" s="169"/>
      <c r="W11" s="169"/>
      <c r="X11" s="169"/>
      <c r="Y11" s="169"/>
      <c r="Z11" s="169"/>
      <c r="AA11" s="169"/>
      <c r="AB11" s="169"/>
      <c r="AC11" s="169"/>
      <c r="AD11" s="169"/>
      <c r="AE11" s="169"/>
      <c r="AF11" s="169"/>
      <c r="AG11" s="169"/>
      <c r="AH11" s="147"/>
      <c r="AI11" s="147"/>
      <c r="AJ11" s="147"/>
      <c r="AK11" s="75">
        <f>+SUM(F11:AJ11)</f>
        <v>0</v>
      </c>
      <c r="AL11" s="76" t="e">
        <f>IF($AK$3="４週",AK11/4,AK11/(DAY(EOMONTH($F$9,0))/7))</f>
        <v>#NUM!</v>
      </c>
      <c r="AM11" s="354"/>
      <c r="AN11" s="354"/>
    </row>
    <row r="12" spans="1:40" ht="18" customHeight="1" x14ac:dyDescent="0.55000000000000004">
      <c r="A12" s="79">
        <v>2</v>
      </c>
      <c r="B12" s="115"/>
      <c r="C12" s="148"/>
      <c r="D12" s="116"/>
      <c r="E12" s="11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75">
        <f t="shared" ref="AK12:AK31" si="0">+SUM(F12:AJ12)</f>
        <v>0</v>
      </c>
      <c r="AL12" s="76" t="e">
        <f>IF($AK$3="４週",AK12/4,AK12/(DAY(EOMONTH($F$9,0))/7))</f>
        <v>#NUM!</v>
      </c>
      <c r="AM12" s="354"/>
      <c r="AN12" s="354"/>
    </row>
    <row r="13" spans="1:40" ht="18" customHeight="1" x14ac:dyDescent="0.55000000000000004">
      <c r="A13" s="79">
        <v>3</v>
      </c>
      <c r="B13" s="115"/>
      <c r="C13" s="148"/>
      <c r="D13" s="116"/>
      <c r="E13" s="11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75">
        <f t="shared" si="0"/>
        <v>0</v>
      </c>
      <c r="AL13" s="76" t="e">
        <f>IF($AK$3="４週",AK13/4,AK13/(DAY(EOMONTH($F$9,0))/7))</f>
        <v>#NUM!</v>
      </c>
      <c r="AM13" s="354"/>
      <c r="AN13" s="354"/>
    </row>
    <row r="14" spans="1:40" ht="18" customHeight="1" x14ac:dyDescent="0.55000000000000004">
      <c r="A14" s="79">
        <v>4</v>
      </c>
      <c r="B14" s="115"/>
      <c r="C14" s="148"/>
      <c r="D14" s="116"/>
      <c r="E14" s="11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75">
        <f t="shared" si="0"/>
        <v>0</v>
      </c>
      <c r="AL14" s="76" t="e">
        <f>IF($AK$3="４週",AK14/4,AK14/(DAY(EOMONTH($F$9,0))/7))</f>
        <v>#NUM!</v>
      </c>
      <c r="AM14" s="354"/>
      <c r="AN14" s="354"/>
    </row>
    <row r="15" spans="1:40" ht="18" customHeight="1" x14ac:dyDescent="0.55000000000000004">
      <c r="A15" s="79">
        <v>5</v>
      </c>
      <c r="B15" s="115"/>
      <c r="C15" s="148"/>
      <c r="D15" s="116"/>
      <c r="E15" s="11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75">
        <f t="shared" si="0"/>
        <v>0</v>
      </c>
      <c r="AL15" s="76" t="e">
        <f t="shared" ref="AL15:AL30" si="1">IF($AK$3="４週",AK15/4,AK15/(DAY(EOMONTH($F$9,0))/7))</f>
        <v>#NUM!</v>
      </c>
      <c r="AM15" s="354"/>
      <c r="AN15" s="354"/>
    </row>
    <row r="16" spans="1:40" ht="18" customHeight="1" x14ac:dyDescent="0.55000000000000004">
      <c r="A16" s="79">
        <v>6</v>
      </c>
      <c r="B16" s="115"/>
      <c r="C16" s="148"/>
      <c r="D16" s="116"/>
      <c r="E16" s="11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75">
        <f t="shared" si="0"/>
        <v>0</v>
      </c>
      <c r="AL16" s="76" t="e">
        <f t="shared" si="1"/>
        <v>#NUM!</v>
      </c>
      <c r="AM16" s="354"/>
      <c r="AN16" s="354"/>
    </row>
    <row r="17" spans="1:40" ht="18" customHeight="1" x14ac:dyDescent="0.55000000000000004">
      <c r="A17" s="79">
        <v>7</v>
      </c>
      <c r="B17" s="115"/>
      <c r="C17" s="148"/>
      <c r="D17" s="116"/>
      <c r="E17" s="11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75">
        <f t="shared" si="0"/>
        <v>0</v>
      </c>
      <c r="AL17" s="76" t="e">
        <f t="shared" si="1"/>
        <v>#NUM!</v>
      </c>
      <c r="AM17" s="354"/>
      <c r="AN17" s="354"/>
    </row>
    <row r="18" spans="1:40" ht="18" customHeight="1" x14ac:dyDescent="0.55000000000000004">
      <c r="A18" s="79">
        <v>8</v>
      </c>
      <c r="B18" s="115"/>
      <c r="C18" s="148"/>
      <c r="D18" s="116"/>
      <c r="E18" s="11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75">
        <f t="shared" si="0"/>
        <v>0</v>
      </c>
      <c r="AL18" s="76" t="e">
        <f t="shared" si="1"/>
        <v>#NUM!</v>
      </c>
      <c r="AM18" s="354"/>
      <c r="AN18" s="354"/>
    </row>
    <row r="19" spans="1:40" ht="18" customHeight="1" x14ac:dyDescent="0.55000000000000004">
      <c r="A19" s="79">
        <v>9</v>
      </c>
      <c r="B19" s="115"/>
      <c r="C19" s="148"/>
      <c r="D19" s="116"/>
      <c r="E19" s="11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75">
        <f t="shared" si="0"/>
        <v>0</v>
      </c>
      <c r="AL19" s="76" t="e">
        <f t="shared" si="1"/>
        <v>#NUM!</v>
      </c>
      <c r="AM19" s="354"/>
      <c r="AN19" s="354"/>
    </row>
    <row r="20" spans="1:40" ht="18" customHeight="1" x14ac:dyDescent="0.55000000000000004">
      <c r="A20" s="79">
        <v>10</v>
      </c>
      <c r="B20" s="115"/>
      <c r="C20" s="148"/>
      <c r="D20" s="116"/>
      <c r="E20" s="11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75">
        <f t="shared" si="0"/>
        <v>0</v>
      </c>
      <c r="AL20" s="76" t="e">
        <f t="shared" si="1"/>
        <v>#NUM!</v>
      </c>
      <c r="AM20" s="354"/>
      <c r="AN20" s="354"/>
    </row>
    <row r="21" spans="1:40" ht="18" customHeight="1" x14ac:dyDescent="0.55000000000000004">
      <c r="A21" s="79">
        <v>11</v>
      </c>
      <c r="B21" s="115"/>
      <c r="C21" s="148"/>
      <c r="D21" s="116"/>
      <c r="E21" s="11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75">
        <f t="shared" si="0"/>
        <v>0</v>
      </c>
      <c r="AL21" s="76" t="e">
        <f t="shared" si="1"/>
        <v>#NUM!</v>
      </c>
      <c r="AM21" s="354"/>
      <c r="AN21" s="354"/>
    </row>
    <row r="22" spans="1:40" ht="18" customHeight="1" x14ac:dyDescent="0.55000000000000004">
      <c r="A22" s="79">
        <v>12</v>
      </c>
      <c r="B22" s="115"/>
      <c r="C22" s="148"/>
      <c r="D22" s="116"/>
      <c r="E22" s="11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75">
        <f t="shared" si="0"/>
        <v>0</v>
      </c>
      <c r="AL22" s="76" t="e">
        <f t="shared" si="1"/>
        <v>#NUM!</v>
      </c>
      <c r="AM22" s="354"/>
      <c r="AN22" s="354"/>
    </row>
    <row r="23" spans="1:40" ht="18" customHeight="1" x14ac:dyDescent="0.55000000000000004">
      <c r="A23" s="79">
        <v>13</v>
      </c>
      <c r="B23" s="115"/>
      <c r="C23" s="148"/>
      <c r="D23" s="116"/>
      <c r="E23" s="11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75">
        <f t="shared" si="0"/>
        <v>0</v>
      </c>
      <c r="AL23" s="76" t="e">
        <f t="shared" si="1"/>
        <v>#NUM!</v>
      </c>
      <c r="AM23" s="354"/>
      <c r="AN23" s="354"/>
    </row>
    <row r="24" spans="1:40" ht="18" customHeight="1" x14ac:dyDescent="0.55000000000000004">
      <c r="A24" s="79">
        <v>14</v>
      </c>
      <c r="B24" s="115"/>
      <c r="C24" s="148"/>
      <c r="D24" s="116"/>
      <c r="E24" s="11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75">
        <f t="shared" si="0"/>
        <v>0</v>
      </c>
      <c r="AL24" s="76" t="e">
        <f t="shared" si="1"/>
        <v>#NUM!</v>
      </c>
      <c r="AM24" s="354"/>
      <c r="AN24" s="354"/>
    </row>
    <row r="25" spans="1:40" ht="18" customHeight="1" x14ac:dyDescent="0.55000000000000004">
      <c r="A25" s="79">
        <v>15</v>
      </c>
      <c r="B25" s="115"/>
      <c r="C25" s="148"/>
      <c r="D25" s="116"/>
      <c r="E25" s="11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75">
        <f t="shared" si="0"/>
        <v>0</v>
      </c>
      <c r="AL25" s="76" t="e">
        <f t="shared" si="1"/>
        <v>#NUM!</v>
      </c>
      <c r="AM25" s="354"/>
      <c r="AN25" s="354"/>
    </row>
    <row r="26" spans="1:40" ht="18" customHeight="1" x14ac:dyDescent="0.55000000000000004">
      <c r="A26" s="79">
        <v>16</v>
      </c>
      <c r="B26" s="115"/>
      <c r="C26" s="148"/>
      <c r="D26" s="116"/>
      <c r="E26" s="11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75">
        <f t="shared" si="0"/>
        <v>0</v>
      </c>
      <c r="AL26" s="76" t="e">
        <f t="shared" si="1"/>
        <v>#NUM!</v>
      </c>
      <c r="AM26" s="354"/>
      <c r="AN26" s="354"/>
    </row>
    <row r="27" spans="1:40" ht="18" customHeight="1" x14ac:dyDescent="0.55000000000000004">
      <c r="A27" s="79">
        <v>17</v>
      </c>
      <c r="B27" s="115"/>
      <c r="C27" s="148"/>
      <c r="D27" s="116"/>
      <c r="E27" s="11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75">
        <f t="shared" si="0"/>
        <v>0</v>
      </c>
      <c r="AL27" s="76" t="e">
        <f t="shared" si="1"/>
        <v>#NUM!</v>
      </c>
      <c r="AM27" s="354"/>
      <c r="AN27" s="354"/>
    </row>
    <row r="28" spans="1:40" ht="18" customHeight="1" x14ac:dyDescent="0.55000000000000004">
      <c r="A28" s="79">
        <v>18</v>
      </c>
      <c r="B28" s="115"/>
      <c r="C28" s="148"/>
      <c r="D28" s="116"/>
      <c r="E28" s="11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75">
        <f t="shared" si="0"/>
        <v>0</v>
      </c>
      <c r="AL28" s="76" t="e">
        <f t="shared" si="1"/>
        <v>#NUM!</v>
      </c>
      <c r="AM28" s="354"/>
      <c r="AN28" s="354"/>
    </row>
    <row r="29" spans="1:40" ht="18" customHeight="1" x14ac:dyDescent="0.55000000000000004">
      <c r="A29" s="79">
        <v>19</v>
      </c>
      <c r="B29" s="115"/>
      <c r="C29" s="148"/>
      <c r="D29" s="116"/>
      <c r="E29" s="11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75">
        <f t="shared" si="0"/>
        <v>0</v>
      </c>
      <c r="AL29" s="76" t="e">
        <f t="shared" si="1"/>
        <v>#NUM!</v>
      </c>
      <c r="AM29" s="354"/>
      <c r="AN29" s="354"/>
    </row>
    <row r="30" spans="1:40" ht="18" customHeight="1" x14ac:dyDescent="0.55000000000000004">
      <c r="A30" s="79">
        <v>20</v>
      </c>
      <c r="B30" s="115"/>
      <c r="C30" s="148"/>
      <c r="D30" s="116"/>
      <c r="E30" s="11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21" customHeight="1" x14ac:dyDescent="0.55000000000000004">
      <c r="A35" s="112" t="s">
        <v>208</v>
      </c>
      <c r="B35" s="69"/>
      <c r="C35" s="69"/>
      <c r="D35" s="69"/>
      <c r="E35" s="69"/>
      <c r="F35" s="69"/>
      <c r="G35" s="70"/>
      <c r="H35" s="70"/>
      <c r="I35" s="70"/>
      <c r="J35" s="70"/>
      <c r="K35" s="70"/>
      <c r="L35" s="70"/>
      <c r="M35" s="70"/>
      <c r="N35" s="70"/>
      <c r="O35" s="70"/>
      <c r="AM35" s="69"/>
      <c r="AN35" s="71"/>
    </row>
    <row r="36" spans="1:43" s="72" customFormat="1" ht="32.25" customHeight="1" x14ac:dyDescent="0.55000000000000004">
      <c r="A36" s="345"/>
      <c r="B36" s="345"/>
      <c r="C36" s="345"/>
      <c r="D36" s="158">
        <v>4</v>
      </c>
      <c r="E36" s="158">
        <v>5</v>
      </c>
      <c r="F36" s="353">
        <v>6</v>
      </c>
      <c r="G36" s="353"/>
      <c r="H36" s="353"/>
      <c r="I36" s="353">
        <v>7</v>
      </c>
      <c r="J36" s="353"/>
      <c r="K36" s="353"/>
      <c r="L36" s="353">
        <v>8</v>
      </c>
      <c r="M36" s="353"/>
      <c r="N36" s="353"/>
      <c r="O36" s="353">
        <v>9</v>
      </c>
      <c r="P36" s="353"/>
      <c r="Q36" s="353"/>
      <c r="R36" s="353">
        <v>10</v>
      </c>
      <c r="S36" s="353"/>
      <c r="T36" s="353"/>
      <c r="U36" s="353">
        <v>11</v>
      </c>
      <c r="V36" s="353"/>
      <c r="W36" s="353"/>
      <c r="X36" s="353">
        <v>12</v>
      </c>
      <c r="Y36" s="353"/>
      <c r="Z36" s="353"/>
      <c r="AA36" s="353">
        <v>1</v>
      </c>
      <c r="AB36" s="353"/>
      <c r="AC36" s="353"/>
      <c r="AD36" s="353">
        <v>2</v>
      </c>
      <c r="AE36" s="353"/>
      <c r="AF36" s="353"/>
      <c r="AG36" s="353">
        <v>3</v>
      </c>
      <c r="AH36" s="353"/>
      <c r="AI36" s="353"/>
      <c r="AJ36" s="345" t="s">
        <v>154</v>
      </c>
      <c r="AK36" s="345"/>
      <c r="AL36" s="150" t="s">
        <v>212</v>
      </c>
      <c r="AM36" s="438" t="s">
        <v>283</v>
      </c>
      <c r="AN36" s="439"/>
      <c r="AO36"/>
      <c r="AP36"/>
      <c r="AQ36"/>
    </row>
    <row r="37" spans="1:43" s="72" customFormat="1" ht="20.149999999999999" customHeight="1" x14ac:dyDescent="0.55000000000000004">
      <c r="A37" s="352" t="s">
        <v>218</v>
      </c>
      <c r="B37" s="352"/>
      <c r="C37" s="352"/>
      <c r="D37" s="157">
        <f>SUM(D38,D39,D40,D41,D43,D45)</f>
        <v>0</v>
      </c>
      <c r="E37" s="157">
        <f>SUM(E38,E39,E40,E41,E43,E45)</f>
        <v>0</v>
      </c>
      <c r="F37" s="435">
        <f>SUM(F38,F39,F40,F41,F43,F45)</f>
        <v>0</v>
      </c>
      <c r="G37" s="436"/>
      <c r="H37" s="437"/>
      <c r="I37" s="435">
        <f>SUM(I38,I39,I40,I41,I43,I45)</f>
        <v>0</v>
      </c>
      <c r="J37" s="436">
        <f t="shared" ref="J37:AI37" si="3">SUM(J38,J39,J40,J41,J43,J45)</f>
        <v>0</v>
      </c>
      <c r="K37" s="437">
        <f t="shared" si="3"/>
        <v>0</v>
      </c>
      <c r="L37" s="435">
        <f>SUM(L38,L39,L40,L41,L43,L45)</f>
        <v>0</v>
      </c>
      <c r="M37" s="436"/>
      <c r="N37" s="437"/>
      <c r="O37" s="435">
        <f>SUM(O38,O39,O40,O41,O43,O45)</f>
        <v>0</v>
      </c>
      <c r="P37" s="436"/>
      <c r="Q37" s="437"/>
      <c r="R37" s="435">
        <f>SUM(R38,R39,R40,R41,R43,R45)</f>
        <v>0</v>
      </c>
      <c r="S37" s="436"/>
      <c r="T37" s="437"/>
      <c r="U37" s="435">
        <f>SUM(U38,U39,U40,U41,U43,U45)</f>
        <v>0</v>
      </c>
      <c r="V37" s="436">
        <f t="shared" si="3"/>
        <v>0</v>
      </c>
      <c r="W37" s="437">
        <f t="shared" si="3"/>
        <v>0</v>
      </c>
      <c r="X37" s="435">
        <f>SUM(X38,X39,X40,X41,X43,X45)</f>
        <v>0</v>
      </c>
      <c r="Y37" s="436">
        <f t="shared" si="3"/>
        <v>0</v>
      </c>
      <c r="Z37" s="437">
        <f t="shared" si="3"/>
        <v>0</v>
      </c>
      <c r="AA37" s="435">
        <f>SUM(AA38,AA39,AA40,AA41,AA43,AA45)</f>
        <v>0</v>
      </c>
      <c r="AB37" s="436">
        <f t="shared" si="3"/>
        <v>0</v>
      </c>
      <c r="AC37" s="437">
        <f t="shared" si="3"/>
        <v>0</v>
      </c>
      <c r="AD37" s="435">
        <f>SUM(AD38,AD39,AD40,AD41,AD43,AD45)</f>
        <v>0</v>
      </c>
      <c r="AE37" s="436">
        <f t="shared" si="3"/>
        <v>0</v>
      </c>
      <c r="AF37" s="437">
        <f t="shared" si="3"/>
        <v>0</v>
      </c>
      <c r="AG37" s="435">
        <f>SUM(AG38,AG39,AG40,AG41,AG43,AG45)</f>
        <v>0</v>
      </c>
      <c r="AH37" s="436">
        <f t="shared" si="3"/>
        <v>0</v>
      </c>
      <c r="AI37" s="437">
        <f t="shared" si="3"/>
        <v>0</v>
      </c>
      <c r="AJ37" s="349">
        <f>SUM(D37:AI37)</f>
        <v>0</v>
      </c>
      <c r="AK37" s="349"/>
      <c r="AL37" s="149" t="e">
        <f>ROUNDUP(AJ37/AJ47,1)</f>
        <v>#DIV/0!</v>
      </c>
      <c r="AM37" s="440"/>
      <c r="AN37" s="441"/>
      <c r="AO37"/>
      <c r="AP37"/>
      <c r="AQ37"/>
    </row>
    <row r="38" spans="1:43" s="138" customFormat="1" ht="20.149999999999999" customHeight="1" x14ac:dyDescent="0.55000000000000004">
      <c r="A38" s="164" t="s">
        <v>273</v>
      </c>
      <c r="B38" s="165"/>
      <c r="C38" s="166"/>
      <c r="D38" s="156"/>
      <c r="E38" s="156"/>
      <c r="F38" s="455"/>
      <c r="G38" s="456"/>
      <c r="H38" s="457"/>
      <c r="I38" s="455"/>
      <c r="J38" s="456"/>
      <c r="K38" s="457"/>
      <c r="L38" s="455"/>
      <c r="M38" s="456"/>
      <c r="N38" s="457"/>
      <c r="O38" s="455"/>
      <c r="P38" s="456"/>
      <c r="Q38" s="457"/>
      <c r="R38" s="455"/>
      <c r="S38" s="456"/>
      <c r="T38" s="457"/>
      <c r="U38" s="455"/>
      <c r="V38" s="456"/>
      <c r="W38" s="457"/>
      <c r="X38" s="455"/>
      <c r="Y38" s="456"/>
      <c r="Z38" s="457"/>
      <c r="AA38" s="455"/>
      <c r="AB38" s="456"/>
      <c r="AC38" s="457"/>
      <c r="AD38" s="455"/>
      <c r="AE38" s="456"/>
      <c r="AF38" s="457"/>
      <c r="AG38" s="455"/>
      <c r="AH38" s="456"/>
      <c r="AI38" s="457"/>
      <c r="AJ38" s="335">
        <f t="shared" ref="AJ38:AJ46" si="4">SUM(D38:AI38)</f>
        <v>0</v>
      </c>
      <c r="AK38" s="335"/>
      <c r="AL38" s="167" t="e">
        <f>ROUNDUP(AJ38/$AJ$47,1)</f>
        <v>#DIV/0!</v>
      </c>
      <c r="AM38" s="440"/>
      <c r="AN38" s="441"/>
      <c r="AO38" s="137"/>
      <c r="AP38" s="137"/>
      <c r="AQ38" s="137"/>
    </row>
    <row r="39" spans="1:43" s="138" customFormat="1" ht="20.149999999999999" customHeight="1" x14ac:dyDescent="0.55000000000000004">
      <c r="A39" s="164" t="s">
        <v>219</v>
      </c>
      <c r="B39" s="165"/>
      <c r="C39" s="166"/>
      <c r="D39" s="156"/>
      <c r="E39" s="156"/>
      <c r="F39" s="455"/>
      <c r="G39" s="456"/>
      <c r="H39" s="457"/>
      <c r="I39" s="455"/>
      <c r="J39" s="456"/>
      <c r="K39" s="457"/>
      <c r="L39" s="455"/>
      <c r="M39" s="456"/>
      <c r="N39" s="457"/>
      <c r="O39" s="455"/>
      <c r="P39" s="456"/>
      <c r="Q39" s="457"/>
      <c r="R39" s="455"/>
      <c r="S39" s="456"/>
      <c r="T39" s="457"/>
      <c r="U39" s="455"/>
      <c r="V39" s="456"/>
      <c r="W39" s="457"/>
      <c r="X39" s="455"/>
      <c r="Y39" s="456"/>
      <c r="Z39" s="457"/>
      <c r="AA39" s="455"/>
      <c r="AB39" s="456"/>
      <c r="AC39" s="457"/>
      <c r="AD39" s="455"/>
      <c r="AE39" s="456"/>
      <c r="AF39" s="457"/>
      <c r="AG39" s="455"/>
      <c r="AH39" s="456"/>
      <c r="AI39" s="457"/>
      <c r="AJ39" s="335">
        <f t="shared" si="4"/>
        <v>0</v>
      </c>
      <c r="AK39" s="335"/>
      <c r="AL39" s="167" t="e">
        <f>ROUNDUP(AJ39/$AJ$47,1)</f>
        <v>#DIV/0!</v>
      </c>
      <c r="AM39" s="440"/>
      <c r="AN39" s="441"/>
      <c r="AO39" s="137"/>
      <c r="AP39" s="137"/>
      <c r="AQ39" s="137"/>
    </row>
    <row r="40" spans="1:43" s="72" customFormat="1" ht="20.149999999999999" customHeight="1" x14ac:dyDescent="0.55000000000000004">
      <c r="A40" s="151" t="s">
        <v>220</v>
      </c>
      <c r="B40" s="152"/>
      <c r="C40" s="153"/>
      <c r="D40" s="156"/>
      <c r="E40" s="156"/>
      <c r="F40" s="455"/>
      <c r="G40" s="456"/>
      <c r="H40" s="457"/>
      <c r="I40" s="455"/>
      <c r="J40" s="456"/>
      <c r="K40" s="457"/>
      <c r="L40" s="455"/>
      <c r="M40" s="456"/>
      <c r="N40" s="457"/>
      <c r="O40" s="455"/>
      <c r="P40" s="456"/>
      <c r="Q40" s="457"/>
      <c r="R40" s="455"/>
      <c r="S40" s="456"/>
      <c r="T40" s="457"/>
      <c r="U40" s="455"/>
      <c r="V40" s="456"/>
      <c r="W40" s="457"/>
      <c r="X40" s="455"/>
      <c r="Y40" s="456"/>
      <c r="Z40" s="457"/>
      <c r="AA40" s="455"/>
      <c r="AB40" s="456"/>
      <c r="AC40" s="457"/>
      <c r="AD40" s="455"/>
      <c r="AE40" s="456"/>
      <c r="AF40" s="457"/>
      <c r="AG40" s="455"/>
      <c r="AH40" s="456"/>
      <c r="AI40" s="457"/>
      <c r="AJ40" s="349">
        <f t="shared" si="4"/>
        <v>0</v>
      </c>
      <c r="AK40" s="349"/>
      <c r="AL40" s="149" t="e">
        <f>ROUNDUP(AJ40/$AJ$47,1)</f>
        <v>#DIV/0!</v>
      </c>
      <c r="AM40" s="440"/>
      <c r="AN40" s="441"/>
      <c r="AO40"/>
      <c r="AP40"/>
      <c r="AQ40"/>
    </row>
    <row r="41" spans="1:43" s="72" customFormat="1" ht="20.149999999999999" customHeight="1" x14ac:dyDescent="0.55000000000000004">
      <c r="A41" s="429" t="s">
        <v>221</v>
      </c>
      <c r="B41" s="385"/>
      <c r="C41" s="386"/>
      <c r="D41" s="156"/>
      <c r="E41" s="156"/>
      <c r="F41" s="455"/>
      <c r="G41" s="456"/>
      <c r="H41" s="457"/>
      <c r="I41" s="455"/>
      <c r="J41" s="456"/>
      <c r="K41" s="457"/>
      <c r="L41" s="455"/>
      <c r="M41" s="456"/>
      <c r="N41" s="457"/>
      <c r="O41" s="455"/>
      <c r="P41" s="456"/>
      <c r="Q41" s="457"/>
      <c r="R41" s="455"/>
      <c r="S41" s="456"/>
      <c r="T41" s="457"/>
      <c r="U41" s="455"/>
      <c r="V41" s="456"/>
      <c r="W41" s="457"/>
      <c r="X41" s="455"/>
      <c r="Y41" s="456"/>
      <c r="Z41" s="457"/>
      <c r="AA41" s="455"/>
      <c r="AB41" s="456"/>
      <c r="AC41" s="457"/>
      <c r="AD41" s="455"/>
      <c r="AE41" s="456"/>
      <c r="AF41" s="457"/>
      <c r="AG41" s="455"/>
      <c r="AH41" s="456"/>
      <c r="AI41" s="457"/>
      <c r="AJ41" s="349">
        <f t="shared" si="4"/>
        <v>0</v>
      </c>
      <c r="AK41" s="349"/>
      <c r="AL41" s="458" t="e">
        <f>ROUNDUP(AJ41/$AJ$47,1)</f>
        <v>#DIV/0!</v>
      </c>
      <c r="AM41" s="440"/>
      <c r="AN41" s="441"/>
      <c r="AO41"/>
      <c r="AP41"/>
      <c r="AQ41"/>
    </row>
    <row r="42" spans="1:43" s="139" customFormat="1" ht="20.149999999999999" customHeight="1" x14ac:dyDescent="0.55000000000000004">
      <c r="A42" s="162"/>
      <c r="B42" s="430" t="s">
        <v>274</v>
      </c>
      <c r="C42" s="431"/>
      <c r="D42" s="156"/>
      <c r="E42" s="156"/>
      <c r="F42" s="455"/>
      <c r="G42" s="456"/>
      <c r="H42" s="457"/>
      <c r="I42" s="455"/>
      <c r="J42" s="456"/>
      <c r="K42" s="457"/>
      <c r="L42" s="455"/>
      <c r="M42" s="456"/>
      <c r="N42" s="457"/>
      <c r="O42" s="455"/>
      <c r="P42" s="456"/>
      <c r="Q42" s="457"/>
      <c r="R42" s="455"/>
      <c r="S42" s="456"/>
      <c r="T42" s="457"/>
      <c r="U42" s="455"/>
      <c r="V42" s="456"/>
      <c r="W42" s="457"/>
      <c r="X42" s="455"/>
      <c r="Y42" s="456"/>
      <c r="Z42" s="457"/>
      <c r="AA42" s="455"/>
      <c r="AB42" s="456"/>
      <c r="AC42" s="457"/>
      <c r="AD42" s="455"/>
      <c r="AE42" s="456"/>
      <c r="AF42" s="457"/>
      <c r="AG42" s="455"/>
      <c r="AH42" s="456"/>
      <c r="AI42" s="457"/>
      <c r="AJ42" s="349">
        <f t="shared" si="4"/>
        <v>0</v>
      </c>
      <c r="AK42" s="349"/>
      <c r="AL42" s="459"/>
      <c r="AM42" s="442" t="e">
        <f>ROUNDUP($AJ$42/$AJ$47,1)</f>
        <v>#DIV/0!</v>
      </c>
      <c r="AN42" s="443"/>
      <c r="AO42" s="137"/>
      <c r="AP42" s="137"/>
      <c r="AQ42" s="137"/>
    </row>
    <row r="43" spans="1:43" s="72" customFormat="1" ht="20.149999999999999" customHeight="1" x14ac:dyDescent="0.55000000000000004">
      <c r="A43" s="429" t="s">
        <v>222</v>
      </c>
      <c r="B43" s="385"/>
      <c r="C43" s="386"/>
      <c r="D43" s="156"/>
      <c r="E43" s="156"/>
      <c r="F43" s="455"/>
      <c r="G43" s="456"/>
      <c r="H43" s="457"/>
      <c r="I43" s="455"/>
      <c r="J43" s="456"/>
      <c r="K43" s="457"/>
      <c r="L43" s="455"/>
      <c r="M43" s="456"/>
      <c r="N43" s="457"/>
      <c r="O43" s="455"/>
      <c r="P43" s="456"/>
      <c r="Q43" s="457"/>
      <c r="R43" s="455"/>
      <c r="S43" s="456"/>
      <c r="T43" s="457"/>
      <c r="U43" s="455"/>
      <c r="V43" s="456"/>
      <c r="W43" s="457"/>
      <c r="X43" s="455"/>
      <c r="Y43" s="456"/>
      <c r="Z43" s="457"/>
      <c r="AA43" s="455"/>
      <c r="AB43" s="456"/>
      <c r="AC43" s="457"/>
      <c r="AD43" s="455"/>
      <c r="AE43" s="456"/>
      <c r="AF43" s="457"/>
      <c r="AG43" s="455"/>
      <c r="AH43" s="456"/>
      <c r="AI43" s="457"/>
      <c r="AJ43" s="349">
        <f t="shared" si="4"/>
        <v>0</v>
      </c>
      <c r="AK43" s="349"/>
      <c r="AL43" s="458" t="e">
        <f>ROUNDUP(AJ43/$AJ$47,1)</f>
        <v>#DIV/0!</v>
      </c>
      <c r="AM43" s="440"/>
      <c r="AN43" s="441"/>
      <c r="AO43"/>
      <c r="AP43"/>
      <c r="AQ43"/>
    </row>
    <row r="44" spans="1:43" s="139" customFormat="1" ht="20.149999999999999" customHeight="1" x14ac:dyDescent="0.55000000000000004">
      <c r="A44" s="163"/>
      <c r="B44" s="430" t="s">
        <v>274</v>
      </c>
      <c r="C44" s="431"/>
      <c r="D44" s="156"/>
      <c r="E44" s="156"/>
      <c r="F44" s="455"/>
      <c r="G44" s="456"/>
      <c r="H44" s="457"/>
      <c r="I44" s="455"/>
      <c r="J44" s="456"/>
      <c r="K44" s="457"/>
      <c r="L44" s="455"/>
      <c r="M44" s="456"/>
      <c r="N44" s="457"/>
      <c r="O44" s="455"/>
      <c r="P44" s="456"/>
      <c r="Q44" s="457"/>
      <c r="R44" s="455"/>
      <c r="S44" s="456"/>
      <c r="T44" s="457"/>
      <c r="U44" s="455"/>
      <c r="V44" s="456"/>
      <c r="W44" s="457"/>
      <c r="X44" s="455"/>
      <c r="Y44" s="456"/>
      <c r="Z44" s="457"/>
      <c r="AA44" s="455"/>
      <c r="AB44" s="456"/>
      <c r="AC44" s="457"/>
      <c r="AD44" s="455"/>
      <c r="AE44" s="456"/>
      <c r="AF44" s="457"/>
      <c r="AG44" s="455"/>
      <c r="AH44" s="456"/>
      <c r="AI44" s="457"/>
      <c r="AJ44" s="349">
        <f t="shared" si="4"/>
        <v>0</v>
      </c>
      <c r="AK44" s="349"/>
      <c r="AL44" s="459"/>
      <c r="AM44" s="442" t="e">
        <f>ROUNDUP($AJ$44/$AJ$47,1)</f>
        <v>#DIV/0!</v>
      </c>
      <c r="AN44" s="443"/>
      <c r="AO44" s="137"/>
      <c r="AP44" s="137"/>
      <c r="AQ44" s="137"/>
    </row>
    <row r="45" spans="1:43" s="72" customFormat="1" ht="20.149999999999999" customHeight="1" x14ac:dyDescent="0.55000000000000004">
      <c r="A45" s="429" t="s">
        <v>223</v>
      </c>
      <c r="B45" s="385"/>
      <c r="C45" s="386"/>
      <c r="D45" s="156"/>
      <c r="E45" s="156"/>
      <c r="F45" s="455"/>
      <c r="G45" s="456"/>
      <c r="H45" s="457"/>
      <c r="I45" s="455"/>
      <c r="J45" s="456"/>
      <c r="K45" s="457"/>
      <c r="L45" s="455"/>
      <c r="M45" s="456"/>
      <c r="N45" s="457"/>
      <c r="O45" s="455"/>
      <c r="P45" s="456"/>
      <c r="Q45" s="457"/>
      <c r="R45" s="455"/>
      <c r="S45" s="456"/>
      <c r="T45" s="457"/>
      <c r="U45" s="455"/>
      <c r="V45" s="456"/>
      <c r="W45" s="457"/>
      <c r="X45" s="455"/>
      <c r="Y45" s="456"/>
      <c r="Z45" s="457"/>
      <c r="AA45" s="455"/>
      <c r="AB45" s="456"/>
      <c r="AC45" s="457"/>
      <c r="AD45" s="455"/>
      <c r="AE45" s="456"/>
      <c r="AF45" s="457"/>
      <c r="AG45" s="455"/>
      <c r="AH45" s="456"/>
      <c r="AI45" s="457"/>
      <c r="AJ45" s="349">
        <f t="shared" si="4"/>
        <v>0</v>
      </c>
      <c r="AK45" s="349"/>
      <c r="AL45" s="458" t="e">
        <f>ROUNDUP(AJ45/$AJ$47,1)</f>
        <v>#DIV/0!</v>
      </c>
      <c r="AM45" s="440"/>
      <c r="AN45" s="441"/>
      <c r="AO45"/>
      <c r="AP45"/>
      <c r="AQ45"/>
    </row>
    <row r="46" spans="1:43" s="139" customFormat="1" ht="20.149999999999999" customHeight="1" x14ac:dyDescent="0.55000000000000004">
      <c r="A46" s="162"/>
      <c r="B46" s="430" t="s">
        <v>274</v>
      </c>
      <c r="C46" s="431"/>
      <c r="D46" s="156"/>
      <c r="E46" s="156"/>
      <c r="F46" s="455"/>
      <c r="G46" s="456"/>
      <c r="H46" s="457"/>
      <c r="I46" s="455"/>
      <c r="J46" s="456"/>
      <c r="K46" s="457"/>
      <c r="L46" s="455"/>
      <c r="M46" s="456"/>
      <c r="N46" s="457"/>
      <c r="O46" s="455"/>
      <c r="P46" s="456"/>
      <c r="Q46" s="457"/>
      <c r="R46" s="455"/>
      <c r="S46" s="456"/>
      <c r="T46" s="457"/>
      <c r="U46" s="455"/>
      <c r="V46" s="456"/>
      <c r="W46" s="457"/>
      <c r="X46" s="455"/>
      <c r="Y46" s="456"/>
      <c r="Z46" s="457"/>
      <c r="AA46" s="455"/>
      <c r="AB46" s="456"/>
      <c r="AC46" s="457"/>
      <c r="AD46" s="455"/>
      <c r="AE46" s="456"/>
      <c r="AF46" s="457"/>
      <c r="AG46" s="455"/>
      <c r="AH46" s="456"/>
      <c r="AI46" s="457"/>
      <c r="AJ46" s="349">
        <f t="shared" si="4"/>
        <v>0</v>
      </c>
      <c r="AK46" s="349"/>
      <c r="AL46" s="459"/>
      <c r="AM46" s="442" t="e">
        <f>ROUNDUP($AJ$46/$AJ$47,1)</f>
        <v>#DIV/0!</v>
      </c>
      <c r="AN46" s="443"/>
      <c r="AO46" s="137"/>
      <c r="AP46" s="137"/>
      <c r="AQ46" s="137"/>
    </row>
    <row r="47" spans="1:43" s="72" customFormat="1" ht="20.149999999999999" customHeight="1" x14ac:dyDescent="0.55000000000000004">
      <c r="A47" s="352" t="s">
        <v>209</v>
      </c>
      <c r="B47" s="352"/>
      <c r="C47" s="352"/>
      <c r="D47" s="156"/>
      <c r="E47" s="156"/>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9">
        <f>+SUM(D47:AI47)</f>
        <v>0</v>
      </c>
      <c r="AK47" s="349"/>
      <c r="AL47" s="123"/>
      <c r="AM47" s="440"/>
      <c r="AN47" s="441"/>
      <c r="AO47"/>
      <c r="AP47"/>
      <c r="AQ47"/>
    </row>
    <row r="48" spans="1:43" s="72" customFormat="1" ht="5.15" customHeight="1" x14ac:dyDescent="0.55000000000000004">
      <c r="A48" s="118"/>
      <c r="B48" s="118"/>
      <c r="C48" s="118"/>
      <c r="D48" s="168"/>
      <c r="E48" s="168"/>
      <c r="F48" s="168"/>
      <c r="G48" s="168"/>
      <c r="H48" s="16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54"/>
      <c r="AM48" s="154"/>
      <c r="AN48" s="71"/>
    </row>
    <row r="49" spans="1:40" s="72" customFormat="1" ht="18" customHeight="1" x14ac:dyDescent="0.550000000000000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55000000000000004">
      <c r="A50" s="345" t="s">
        <v>202</v>
      </c>
      <c r="B50" s="345"/>
      <c r="C50" s="345" t="s">
        <v>115</v>
      </c>
      <c r="D50" s="345"/>
      <c r="E50" s="346" t="s">
        <v>127</v>
      </c>
      <c r="F50" s="346"/>
      <c r="G50" s="346"/>
      <c r="H50" s="346"/>
      <c r="I50" s="336" t="s">
        <v>215</v>
      </c>
      <c r="J50" s="337"/>
      <c r="K50" s="337"/>
      <c r="L50" s="337"/>
      <c r="M50" s="337"/>
      <c r="N50" s="338"/>
      <c r="O50" s="451" t="s">
        <v>289</v>
      </c>
      <c r="P50" s="452"/>
      <c r="Q50" s="452"/>
      <c r="R50" s="452"/>
      <c r="S50" s="452"/>
      <c r="T50" s="453"/>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55000000000000004">
      <c r="A51" s="346" t="s">
        <v>213</v>
      </c>
      <c r="B51" s="346"/>
      <c r="C51" s="347" t="e">
        <f>ROUNDDOWN(IF(AL37&lt;=30,1,1+ROUNDUP((AL37-30)/30,0)),1)</f>
        <v>#DIV/0!</v>
      </c>
      <c r="D51" s="347"/>
      <c r="E51" s="347" t="e">
        <f>ROUNDDOWN(AL37/5,1)</f>
        <v>#DIV/0!</v>
      </c>
      <c r="F51" s="347"/>
      <c r="G51" s="347"/>
      <c r="H51" s="347"/>
      <c r="I51" s="450" t="e">
        <f>ROUNDDOWN($AL$40/9,1)+ROUNDDOWN(($AL$41-$AM$42)/6,1)+ROUNDDOWN($AM$42/12,1)+ROUNDDOWN(($AL$43-$AM$44)/4,1)+ROUNDDOWN($AM$44/8,1)+ROUNDDOWN(($AL$45-$AM$46)/2.5,1)+ROUNDDOWN($AM$46/5,1)</f>
        <v>#DIV/0!</v>
      </c>
      <c r="J51" s="432"/>
      <c r="K51" s="432"/>
      <c r="L51" s="432"/>
      <c r="M51" s="432"/>
      <c r="N51" s="432"/>
      <c r="O51" s="454">
        <v>1</v>
      </c>
      <c r="P51" s="454"/>
      <c r="Q51" s="454"/>
      <c r="R51" s="454"/>
      <c r="S51" s="454"/>
      <c r="T51" s="454"/>
      <c r="U51"/>
      <c r="W51" s="69"/>
      <c r="X51" s="70"/>
      <c r="Y51" s="70"/>
      <c r="Z51" s="70"/>
      <c r="AA51" s="70"/>
      <c r="AB51" s="70"/>
      <c r="AC51" s="70"/>
      <c r="AD51" s="70"/>
      <c r="AE51" s="70"/>
      <c r="AF51" s="70"/>
      <c r="AG51" s="119"/>
      <c r="AH51" s="119"/>
      <c r="AI51" s="119"/>
      <c r="AJ51" s="120"/>
      <c r="AK51" s="70"/>
      <c r="AL51" s="69"/>
      <c r="AM51" s="69"/>
      <c r="AN51" s="71"/>
    </row>
    <row r="52" spans="1:40" s="72" customFormat="1" ht="5.15" customHeight="1" x14ac:dyDescent="0.550000000000000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550000000000000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5" customHeight="1" x14ac:dyDescent="0.55000000000000004">
      <c r="A54" s="62"/>
      <c r="B54" s="82"/>
      <c r="C54" s="336" t="str">
        <f>IF(VLOOKUP($AK$1,選択肢!$A$1:$J$31,C59,FALSE)=0,"-",VLOOKUP($AK$1,選択肢!$A$1:$J$31,C59,FALSE))</f>
        <v>管理者</v>
      </c>
      <c r="D54" s="337"/>
      <c r="E54" s="343" t="str">
        <f>IF(VLOOKUP($AK$1,選択肢!$A$1:$J$31,E59,FALSE)=0,"-",VLOOKUP($AK$1,選択肢!$A$1:$J$31,E59,FALSE))</f>
        <v>サービス管理責任者</v>
      </c>
      <c r="F54" s="343"/>
      <c r="G54" s="343"/>
      <c r="H54" s="343"/>
      <c r="I54" s="336" t="str">
        <f>IF(VLOOKUP($AK$1,選択肢!$A$1:$J$31,I59,FALSE)=0,"-",VLOOKUP($AK$1,選択肢!$A$1:$J$31,I59,FALSE))</f>
        <v>世話人</v>
      </c>
      <c r="J54" s="337"/>
      <c r="K54" s="337"/>
      <c r="L54" s="337"/>
      <c r="M54" s="337"/>
      <c r="N54" s="338"/>
      <c r="O54" s="336" t="str">
        <f>IF(VLOOKUP($AK$1,選択肢!$A$1:$J$31,O59,FALSE)=0,"-",VLOOKUP($AK$1,選択肢!$A$1:$J$31,O59,FALSE))</f>
        <v>生活支援員</v>
      </c>
      <c r="P54" s="337"/>
      <c r="Q54" s="337"/>
      <c r="R54" s="337"/>
      <c r="S54" s="337"/>
      <c r="T54" s="338"/>
      <c r="U54" s="451" t="str">
        <f>IF(VLOOKUP($AK$1,選択肢!$A$1:$J$31,U59,FALSE)=0,"-",VLOOKUP($AK$1,選択肢!$A$1:$J$31,U59,FALSE))</f>
        <v>夜間支援従事者</v>
      </c>
      <c r="V54" s="452"/>
      <c r="W54" s="452"/>
      <c r="X54" s="452"/>
      <c r="Y54" s="452"/>
      <c r="Z54" s="453"/>
      <c r="AA54" s="336" t="str">
        <f>IF(VLOOKUP($AK$1,選択肢!$A$1:$J$31,AA59,FALSE)=0,"-",VLOOKUP($AK$1,選択肢!$A$1:$J$31,AA59,FALSE))</f>
        <v>その他職員</v>
      </c>
      <c r="AB54" s="337"/>
      <c r="AC54" s="337"/>
      <c r="AD54" s="337"/>
      <c r="AE54" s="337"/>
      <c r="AF54" s="338"/>
      <c r="AG54" s="343" t="str">
        <f>IF(VLOOKUP($AK$1,選択肢!$A$1:$J$31,AG59,FALSE)=0,"-",VLOOKUP($AK$1,選択肢!$A$1:$J$31,AG59,FALSE))</f>
        <v>-</v>
      </c>
      <c r="AH54" s="343"/>
      <c r="AI54" s="343"/>
      <c r="AJ54" s="343"/>
      <c r="AK54" s="343"/>
      <c r="AL54" s="343" t="str">
        <f>IF(VLOOKUP($AK$1,選択肢!$A$1:$J$31,AL59,FALSE)=0,"-",VLOOKUP($AK$1,選択肢!$A$1:$J$31,AL59,FALSE))</f>
        <v>-</v>
      </c>
      <c r="AM54" s="343"/>
      <c r="AN54" s="62"/>
    </row>
    <row r="55" spans="1:40" ht="18" customHeight="1" x14ac:dyDescent="0.55000000000000004">
      <c r="A55" s="62"/>
      <c r="B55" s="82"/>
      <c r="C55" s="114" t="s">
        <v>56</v>
      </c>
      <c r="D55" s="114" t="s">
        <v>57</v>
      </c>
      <c r="E55" s="113" t="s">
        <v>56</v>
      </c>
      <c r="F55" s="344" t="s">
        <v>57</v>
      </c>
      <c r="G55" s="344"/>
      <c r="H55" s="344"/>
      <c r="I55" s="340" t="s">
        <v>56</v>
      </c>
      <c r="J55" s="341"/>
      <c r="K55" s="342"/>
      <c r="L55" s="340" t="s">
        <v>57</v>
      </c>
      <c r="M55" s="341"/>
      <c r="N55" s="342"/>
      <c r="O55" s="340" t="s">
        <v>56</v>
      </c>
      <c r="P55" s="341"/>
      <c r="Q55" s="342"/>
      <c r="R55" s="340" t="s">
        <v>57</v>
      </c>
      <c r="S55" s="341"/>
      <c r="T55" s="342"/>
      <c r="U55" s="444" t="s">
        <v>56</v>
      </c>
      <c r="V55" s="445"/>
      <c r="W55" s="446"/>
      <c r="X55" s="444" t="s">
        <v>57</v>
      </c>
      <c r="Y55" s="445"/>
      <c r="Z55" s="446"/>
      <c r="AA55" s="340" t="s">
        <v>56</v>
      </c>
      <c r="AB55" s="341"/>
      <c r="AC55" s="342"/>
      <c r="AD55" s="340" t="s">
        <v>57</v>
      </c>
      <c r="AE55" s="341"/>
      <c r="AF55" s="342"/>
      <c r="AG55" s="340" t="s">
        <v>56</v>
      </c>
      <c r="AH55" s="341"/>
      <c r="AI55" s="342"/>
      <c r="AJ55" s="340" t="s">
        <v>57</v>
      </c>
      <c r="AK55" s="342"/>
      <c r="AL55" s="113" t="s">
        <v>19</v>
      </c>
      <c r="AM55" s="113" t="s">
        <v>18</v>
      </c>
      <c r="AN55" s="62"/>
    </row>
    <row r="56" spans="1:40" ht="18" customHeight="1" x14ac:dyDescent="0.55000000000000004">
      <c r="A56" s="62"/>
      <c r="B56" s="81" t="s">
        <v>108</v>
      </c>
      <c r="C56" s="113">
        <f>COUNTIFS($B$11:$B$30,C$54,$C$11:$C$30,"A",$E$11:$E$30,"*")</f>
        <v>0</v>
      </c>
      <c r="D56" s="113">
        <f>COUNTIFS($B$11:$B$30,C$54,$C$11:$C$30,"B",$E$11:$E$30,"*")</f>
        <v>0</v>
      </c>
      <c r="E56" s="113">
        <f>COUNTIFS($B$11:$B$30,E$54,$C$11:$C$30,"A",$E$11:$E$30,"*")</f>
        <v>0</v>
      </c>
      <c r="F56" s="340">
        <f>COUNTIFS($B$11:$B$30,E$54,$C$11:$C$30,"B",$E$11:$E$30,"*")</f>
        <v>0</v>
      </c>
      <c r="G56" s="341"/>
      <c r="H56" s="342"/>
      <c r="I56" s="340">
        <f>COUNTIFS($B$11:$B$30,I$54,$C$11:$C$30,"A",$E$11:$E$30,"*")</f>
        <v>0</v>
      </c>
      <c r="J56" s="341"/>
      <c r="K56" s="342"/>
      <c r="L56" s="340">
        <f>COUNTIFS($B$11:$B$30,I$54,$C$11:$C$30,"B",$E$11:$E$30,"*")</f>
        <v>0</v>
      </c>
      <c r="M56" s="341"/>
      <c r="N56" s="342"/>
      <c r="O56" s="340">
        <f>COUNTIFS($B$11:$B$30,O$54,$C$11:$C$30,"A",$E$11:$E$30,"*")</f>
        <v>0</v>
      </c>
      <c r="P56" s="341"/>
      <c r="Q56" s="342"/>
      <c r="R56" s="340">
        <f>COUNTIFS($B$11:$B$30,O$54,$C$11:$C$30,"B",$E$11:$E$30,"*")</f>
        <v>0</v>
      </c>
      <c r="S56" s="341"/>
      <c r="T56" s="342"/>
      <c r="U56" s="444">
        <f>COUNTIFS($B$11:$B$30,U$54,$C$11:$C$30,"A",$E$11:$E$30,"*")</f>
        <v>0</v>
      </c>
      <c r="V56" s="445"/>
      <c r="W56" s="446"/>
      <c r="X56" s="444">
        <f>COUNTIFS($B$11:$B$30,U$54,$C$11:$C$30,"B",$E$11:$E$30,"*")</f>
        <v>0</v>
      </c>
      <c r="Y56" s="445"/>
      <c r="Z56" s="446"/>
      <c r="AA56" s="340">
        <f>COUNTIFS($B$11:$B$30,AA$54,$C$11:$C$30,"A",$E$11:$E$30,"*")</f>
        <v>0</v>
      </c>
      <c r="AB56" s="341"/>
      <c r="AC56" s="342"/>
      <c r="AD56" s="340">
        <f>COUNTIFS($B$11:$B$30,AA$54,$C$11:$C$30,"B",$E$11:$E$30,"*")</f>
        <v>0</v>
      </c>
      <c r="AE56" s="341"/>
      <c r="AF56" s="342"/>
      <c r="AG56" s="340">
        <f>COUNTIFS($B$11:$B$30,AG$54,$C$11:$C$30,"A",$E$11:$E$30,"*")</f>
        <v>0</v>
      </c>
      <c r="AH56" s="341"/>
      <c r="AI56" s="342"/>
      <c r="AJ56" s="340">
        <f>COUNTIFS($B$11:$B$30,AG$54,$C$11:$C$30,"B",$E$11:$E$30,"*")</f>
        <v>0</v>
      </c>
      <c r="AK56" s="342"/>
      <c r="AL56" s="113">
        <f>COUNTIFS($B$11:$B$30,AL$54,$C$11:$C$30,"A",$E$11:$E$30,"*")</f>
        <v>0</v>
      </c>
      <c r="AM56" s="113">
        <f>COUNTIFS($B$11:$B$30,AL$54,$C$11:$C$30,"B",$E$11:$E$30,"*")</f>
        <v>0</v>
      </c>
      <c r="AN56" s="62"/>
    </row>
    <row r="57" spans="1:40" ht="18" customHeight="1" x14ac:dyDescent="0.55000000000000004">
      <c r="A57" s="62"/>
      <c r="B57" s="89" t="s">
        <v>109</v>
      </c>
      <c r="C57" s="133"/>
      <c r="D57" s="133"/>
      <c r="E57" s="113">
        <f>COUNTIFS($B$11:$B$30,E$54,$C$11:$C$30,"C",$E$11:$E$30,"*")</f>
        <v>0</v>
      </c>
      <c r="F57" s="340">
        <f>COUNTIFS($B$11:$B$30,E$54,$C$11:$C$30,"D",$E$11:$E$30,"*")</f>
        <v>0</v>
      </c>
      <c r="G57" s="341"/>
      <c r="H57" s="342"/>
      <c r="I57" s="340">
        <f>COUNTIFS($B$11:$B$30,I$54,$C$11:$C$30,"C",$E$11:$E$30,"*")</f>
        <v>0</v>
      </c>
      <c r="J57" s="341"/>
      <c r="K57" s="342"/>
      <c r="L57" s="340">
        <f>COUNTIFS($B$11:$B$30,I$54,$C$11:$C$30,"D",$E$11:$E$30,"*")</f>
        <v>0</v>
      </c>
      <c r="M57" s="341"/>
      <c r="N57" s="342"/>
      <c r="O57" s="340">
        <f>COUNTIFS($B$11:$B$30,O$54,$C$11:$C$30,"C",$E$11:$E$30,"*")</f>
        <v>0</v>
      </c>
      <c r="P57" s="341"/>
      <c r="Q57" s="342"/>
      <c r="R57" s="340">
        <f>COUNTIFS($B$11:$B$30,O$54,$C$11:$C$30,"D",$E$11:$E$30,"*")</f>
        <v>0</v>
      </c>
      <c r="S57" s="341"/>
      <c r="T57" s="342"/>
      <c r="U57" s="444">
        <f>COUNTIFS($B$11:$B$30,U$54,$C$11:$C$30,"C",$E$11:$E$30,"*")</f>
        <v>0</v>
      </c>
      <c r="V57" s="445"/>
      <c r="W57" s="446"/>
      <c r="X57" s="444">
        <f>COUNTIFS($B$11:$B$30,U$54,$C$11:$C$30,"D",$E$11:$E$30,"*")</f>
        <v>0</v>
      </c>
      <c r="Y57" s="445"/>
      <c r="Z57" s="446"/>
      <c r="AA57" s="340">
        <f>COUNTIFS($B$11:$B$30,AA$54,$C$11:$C$30,"C",$E$11:$E$30,"*")</f>
        <v>0</v>
      </c>
      <c r="AB57" s="341"/>
      <c r="AC57" s="342"/>
      <c r="AD57" s="340">
        <f>COUNTIFS($B$11:$B$30,AA$54,$C$11:$C$30,"D",$E$11:$E$30,"*")</f>
        <v>0</v>
      </c>
      <c r="AE57" s="341"/>
      <c r="AF57" s="342"/>
      <c r="AG57" s="340">
        <f>COUNTIFS($B$11:$B$30,AG$54,$C$11:$C$30,"C",$E$11:$E$30,"*")</f>
        <v>0</v>
      </c>
      <c r="AH57" s="341"/>
      <c r="AI57" s="342"/>
      <c r="AJ57" s="340">
        <f>COUNTIFS($B$11:$B$30,AG$54,$C$11:$C$30,"D",$E$11:$E$30,"*")</f>
        <v>0</v>
      </c>
      <c r="AK57" s="342"/>
      <c r="AL57" s="113">
        <f>COUNTIFS($B$11:$B$30,AL$54,$C$11:$C$30,"C",$E$11:$E$30,"*")</f>
        <v>0</v>
      </c>
      <c r="AM57" s="113">
        <f>COUNTIFS($B$11:$B$30,AL$54,$C$11:$C$30,"D",$E$11:$E$30,"*")</f>
        <v>0</v>
      </c>
      <c r="AN57" s="62"/>
    </row>
    <row r="58" spans="1:40" ht="25" customHeight="1" x14ac:dyDescent="0.55000000000000004">
      <c r="A58" s="62"/>
      <c r="B58" s="89" t="s">
        <v>201</v>
      </c>
      <c r="C58" s="433"/>
      <c r="D58" s="434"/>
      <c r="E58" s="336" t="str">
        <f>IF($AK$3="４週",SUMIFS($AK$11:$AK$30,$B$11:$B$30,E54)/4/$AH$5,IF($AK$3="歴月",SUMIFS($AK$11:$AK$30,$B$11:$B$30,E54)/$AL$5,"記載する期間を選択してください"))</f>
        <v>記載する期間を選択してください</v>
      </c>
      <c r="F58" s="337"/>
      <c r="G58" s="337"/>
      <c r="H58" s="338"/>
      <c r="I58" s="336" t="str">
        <f>IF($AK$3="４週",SUMIFS($AK$11:$AK$30,$B$11:$B$30,I54)/4/$AH$5,IF($AK$3="歴月",SUMIFS($AK$11:$AK$30,$B$11:$B$30,I54)/$AL$5,"記載する期間を選択してください"))</f>
        <v>記載する期間を選択してください</v>
      </c>
      <c r="J58" s="337"/>
      <c r="K58" s="337"/>
      <c r="L58" s="337"/>
      <c r="M58" s="337"/>
      <c r="N58" s="338"/>
      <c r="O58" s="336" t="str">
        <f>IF($AK$3="４週",SUMIFS($AK$11:$AK$30,$B$11:$B$30,O54)/4/$AH$5,IF($AK$3="歴月",SUMIFS($AK$11:$AK$30,$B$11:$B$30,O54)/$AL$5,"記載する期間を選択してください"))</f>
        <v>記載する期間を選択してください</v>
      </c>
      <c r="P58" s="337"/>
      <c r="Q58" s="337"/>
      <c r="R58" s="337"/>
      <c r="S58" s="337"/>
      <c r="T58" s="338"/>
      <c r="U58" s="447"/>
      <c r="V58" s="448"/>
      <c r="W58" s="448"/>
      <c r="X58" s="448"/>
      <c r="Y58" s="448"/>
      <c r="Z58" s="449"/>
      <c r="AA58" s="336" t="str">
        <f>IF($AK$3="４週",SUMIFS($AK$11:$AK$30,$B$11:$B$30,AA54)/4/$AH$5,IF($AK$3="歴月",SUMIFS($AK$11:$AK$30,$B$11:$B$30,AA54)/$AL$5,"記載する期間を選択してください"))</f>
        <v>記載する期間を選択してください</v>
      </c>
      <c r="AB58" s="337"/>
      <c r="AC58" s="337"/>
      <c r="AD58" s="337"/>
      <c r="AE58" s="337"/>
      <c r="AF58" s="338"/>
      <c r="AG58" s="336" t="str">
        <f>IF($AK$3="４週",SUMIFS($AK$11:$AK$30,$B$11:$B$30,AG54)/4/$AH$5,IF($AK$3="歴月",SUMIFS($AK$11:$AK$30,$B$11:$B$30,AG54)/$AL$5,"記載する期間を選択してください"))</f>
        <v>記載する期間を選択してください</v>
      </c>
      <c r="AH58" s="337"/>
      <c r="AI58" s="337"/>
      <c r="AJ58" s="337"/>
      <c r="AK58" s="338"/>
      <c r="AL58" s="336" t="str">
        <f>IF($AK$3="４週",SUMIFS($AK$11:$AK$30,$B$11:$B$30,AL54)/4/$AH$5,IF($AK$3="歴月",SUMIFS($AK$11:$AK$30,$B$11:$B$30,AL54)/$AL$5,"記載する期間を選択してください"))</f>
        <v>記載する期間を選択してください</v>
      </c>
      <c r="AM58" s="338"/>
      <c r="AN58" s="62"/>
    </row>
    <row r="59" spans="1:40" ht="5.15" customHeight="1" x14ac:dyDescent="0.550000000000000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550000000000000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550000000000000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550000000000000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550000000000000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550000000000000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55000000000000004">
      <c r="A65" s="60" t="s">
        <v>170</v>
      </c>
      <c r="B65" s="103"/>
      <c r="C65" s="60"/>
      <c r="D65" s="60"/>
      <c r="E65" s="60"/>
      <c r="F65" s="60"/>
      <c r="G65" s="60"/>
    </row>
    <row r="66" spans="1:7" ht="15" customHeight="1" x14ac:dyDescent="0.55000000000000004">
      <c r="A66" s="60" t="s">
        <v>171</v>
      </c>
      <c r="B66" s="103"/>
      <c r="C66" s="60"/>
      <c r="D66" s="60"/>
      <c r="E66" s="60"/>
      <c r="F66" s="60"/>
      <c r="G66" s="60"/>
    </row>
    <row r="67" spans="1:7" ht="15" customHeight="1" x14ac:dyDescent="0.55000000000000004">
      <c r="A67" s="60"/>
      <c r="B67" s="81" t="s">
        <v>172</v>
      </c>
      <c r="C67" s="339" t="s">
        <v>173</v>
      </c>
      <c r="D67" s="339"/>
      <c r="E67" s="339"/>
      <c r="F67" s="60"/>
      <c r="G67" s="60"/>
    </row>
    <row r="68" spans="1:7" ht="15" customHeight="1" x14ac:dyDescent="0.55000000000000004">
      <c r="A68" s="60"/>
      <c r="B68" s="107" t="s">
        <v>190</v>
      </c>
      <c r="C68" s="335" t="s">
        <v>174</v>
      </c>
      <c r="D68" s="335"/>
      <c r="E68" s="335"/>
      <c r="F68" s="60"/>
      <c r="G68" s="60"/>
    </row>
    <row r="69" spans="1:7" ht="15" customHeight="1" x14ac:dyDescent="0.55000000000000004">
      <c r="A69" s="60"/>
      <c r="B69" s="107" t="s">
        <v>191</v>
      </c>
      <c r="C69" s="335" t="s">
        <v>175</v>
      </c>
      <c r="D69" s="335"/>
      <c r="E69" s="335"/>
      <c r="F69" s="60"/>
      <c r="G69" s="60"/>
    </row>
    <row r="70" spans="1:7" ht="15" customHeight="1" x14ac:dyDescent="0.55000000000000004">
      <c r="A70" s="60"/>
      <c r="B70" s="107" t="s">
        <v>192</v>
      </c>
      <c r="C70" s="335" t="s">
        <v>176</v>
      </c>
      <c r="D70" s="335"/>
      <c r="E70" s="335"/>
      <c r="F70" s="60"/>
      <c r="G70" s="60"/>
    </row>
    <row r="71" spans="1:7" ht="15" customHeight="1" x14ac:dyDescent="0.55000000000000004">
      <c r="A71" s="60"/>
      <c r="B71" s="107" t="s">
        <v>193</v>
      </c>
      <c r="C71" s="335" t="s">
        <v>177</v>
      </c>
      <c r="D71" s="335"/>
      <c r="E71" s="335"/>
      <c r="F71" s="60"/>
      <c r="G71" s="60"/>
    </row>
    <row r="72" spans="1:7" ht="15" customHeight="1" x14ac:dyDescent="0.55000000000000004">
      <c r="A72" s="60"/>
      <c r="B72" s="94" t="s">
        <v>178</v>
      </c>
      <c r="C72" s="60"/>
      <c r="D72" s="60"/>
      <c r="E72" s="60"/>
      <c r="F72" s="60"/>
      <c r="G72" s="60"/>
    </row>
    <row r="73" spans="1:7" ht="15" customHeight="1" x14ac:dyDescent="0.55000000000000004">
      <c r="A73" s="60"/>
      <c r="B73" s="94" t="s">
        <v>195</v>
      </c>
      <c r="C73" s="60"/>
      <c r="D73" s="60"/>
      <c r="E73" s="60"/>
      <c r="F73" s="60"/>
      <c r="G73" s="60"/>
    </row>
    <row r="74" spans="1:7" ht="15" customHeight="1" x14ac:dyDescent="0.55000000000000004">
      <c r="A74" s="60"/>
      <c r="B74" s="94" t="s">
        <v>179</v>
      </c>
      <c r="C74" s="60"/>
      <c r="D74" s="60"/>
      <c r="E74" s="60"/>
      <c r="F74" s="60"/>
      <c r="G74" s="60"/>
    </row>
    <row r="75" spans="1:7" ht="15" customHeight="1" x14ac:dyDescent="0.55000000000000004">
      <c r="A75" s="60" t="s">
        <v>180</v>
      </c>
      <c r="B75" s="103"/>
      <c r="C75" s="60"/>
      <c r="D75" s="60"/>
      <c r="E75" s="60"/>
      <c r="F75" s="60"/>
      <c r="G75" s="60"/>
    </row>
    <row r="76" spans="1:7" ht="15" customHeight="1" x14ac:dyDescent="0.55000000000000004">
      <c r="A76" s="60" t="s">
        <v>310</v>
      </c>
      <c r="B76" s="103"/>
      <c r="C76" s="60"/>
      <c r="D76" s="60"/>
      <c r="E76" s="60"/>
      <c r="F76" s="60"/>
      <c r="G76" s="60"/>
    </row>
    <row r="77" spans="1:7" ht="15" customHeight="1" x14ac:dyDescent="0.55000000000000004">
      <c r="A77" s="60" t="s">
        <v>196</v>
      </c>
      <c r="B77" s="103"/>
      <c r="C77" s="60"/>
      <c r="D77" s="60"/>
      <c r="E77" s="60"/>
      <c r="F77" s="60"/>
      <c r="G77" s="60"/>
    </row>
    <row r="78" spans="1:7" ht="15" customHeight="1" x14ac:dyDescent="0.55000000000000004">
      <c r="A78" s="60" t="s">
        <v>182</v>
      </c>
      <c r="B78" s="103"/>
      <c r="C78" s="60"/>
      <c r="D78" s="60"/>
      <c r="E78" s="60"/>
      <c r="F78" s="60"/>
      <c r="G78" s="60"/>
    </row>
    <row r="79" spans="1:7" ht="15" customHeight="1" x14ac:dyDescent="0.55000000000000004">
      <c r="A79" s="60" t="s">
        <v>295</v>
      </c>
      <c r="B79" s="103"/>
      <c r="C79" s="60"/>
      <c r="D79" s="60"/>
      <c r="E79" s="60"/>
      <c r="F79" s="60"/>
      <c r="G79" s="60"/>
    </row>
    <row r="80" spans="1:7" ht="15" customHeight="1" x14ac:dyDescent="0.55000000000000004">
      <c r="A80" s="60" t="s">
        <v>183</v>
      </c>
      <c r="B80" s="103"/>
      <c r="C80" s="60"/>
      <c r="D80" s="60"/>
      <c r="E80" s="60"/>
      <c r="F80" s="60"/>
      <c r="G80" s="60"/>
    </row>
    <row r="81" spans="1:7" ht="15" customHeight="1" x14ac:dyDescent="0.55000000000000004">
      <c r="A81" s="60" t="s">
        <v>184</v>
      </c>
      <c r="B81" s="103"/>
      <c r="C81" s="60"/>
      <c r="D81" s="60"/>
      <c r="E81" s="60"/>
      <c r="F81" s="60"/>
      <c r="G81" s="60"/>
    </row>
    <row r="82" spans="1:7" ht="15" customHeight="1" x14ac:dyDescent="0.55000000000000004">
      <c r="A82" s="60" t="s">
        <v>185</v>
      </c>
      <c r="B82" s="103"/>
      <c r="C82" s="60"/>
      <c r="D82" s="60"/>
      <c r="E82" s="60"/>
      <c r="F82" s="60"/>
      <c r="G82" s="60"/>
    </row>
    <row r="83" spans="1:7" ht="15" customHeight="1" x14ac:dyDescent="0.55000000000000004">
      <c r="A83" s="60" t="s">
        <v>186</v>
      </c>
      <c r="B83" s="103"/>
      <c r="C83" s="60"/>
      <c r="D83" s="60"/>
      <c r="E83" s="60"/>
      <c r="F83" s="60"/>
      <c r="G83" s="60"/>
    </row>
    <row r="84" spans="1:7" ht="15" customHeight="1" x14ac:dyDescent="0.55000000000000004">
      <c r="A84" s="60" t="s">
        <v>187</v>
      </c>
      <c r="B84" s="103"/>
      <c r="C84" s="60"/>
      <c r="D84" s="60"/>
      <c r="E84" s="60"/>
      <c r="F84" s="60"/>
      <c r="G84" s="60"/>
    </row>
    <row r="85" spans="1:7" ht="15" customHeight="1" x14ac:dyDescent="0.55000000000000004">
      <c r="A85" s="60" t="s">
        <v>188</v>
      </c>
      <c r="B85" s="103"/>
      <c r="C85" s="60"/>
      <c r="D85" s="60"/>
      <c r="E85" s="60"/>
      <c r="F85" s="60"/>
      <c r="G85" s="60"/>
    </row>
    <row r="86" spans="1:7" ht="15" customHeight="1" x14ac:dyDescent="0.55000000000000004">
      <c r="A86" s="60" t="s">
        <v>189</v>
      </c>
      <c r="B86" s="103"/>
      <c r="C86" s="60"/>
      <c r="D86" s="60"/>
      <c r="E86" s="60"/>
      <c r="F86" s="60"/>
      <c r="G86" s="60"/>
    </row>
    <row r="87" spans="1:7" ht="15" customHeight="1" x14ac:dyDescent="0.55000000000000004">
      <c r="A87" s="60" t="s">
        <v>194</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ゴシック,標準"&amp;10（参考様式6-1）</oddHeader>
  </headerFooter>
  <rowBreaks count="2" manualBreakCount="2">
    <brk id="34" max="39" man="1"/>
    <brk id="74" max="3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128</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54"/>
      <c r="AN11" s="354"/>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 t="shared" ref="AL12:AL30" si="1">IF($AK$3="４週",AK12/4,AK12/(DAY(EOMONTH($F$9,0))/7))</f>
        <v>#NUM!</v>
      </c>
      <c r="AM12" s="354"/>
      <c r="AN12" s="354"/>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 t="shared" si="1"/>
        <v>#NUM!</v>
      </c>
      <c r="AM13" s="354"/>
      <c r="AN13" s="354"/>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 t="shared" si="1"/>
        <v>#NUM!</v>
      </c>
      <c r="AM14" s="354"/>
      <c r="AN14" s="354"/>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si="1"/>
        <v>#NUM!</v>
      </c>
      <c r="AM15" s="354"/>
      <c r="AN15" s="354"/>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54"/>
      <c r="AN16" s="354"/>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54"/>
      <c r="AN17" s="354"/>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54"/>
      <c r="AN18" s="354"/>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54"/>
      <c r="AN19" s="354"/>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3"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3"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3" s="72" customFormat="1" ht="21" customHeight="1" x14ac:dyDescent="0.55000000000000004">
      <c r="A36" s="112" t="s">
        <v>233</v>
      </c>
      <c r="B36" s="69"/>
      <c r="C36" s="69"/>
      <c r="D36" s="69"/>
      <c r="E36" s="69"/>
      <c r="F36" s="69"/>
      <c r="G36" s="70"/>
      <c r="H36" s="70"/>
      <c r="I36" s="70"/>
      <c r="J36" s="70"/>
      <c r="K36" s="70"/>
      <c r="L36" s="70"/>
      <c r="M36" s="70"/>
      <c r="N36" s="70"/>
      <c r="O36" s="70"/>
      <c r="AM36" s="69"/>
      <c r="AN36" s="71"/>
    </row>
    <row r="37" spans="1:43" s="72" customFormat="1" ht="25" customHeight="1" x14ac:dyDescent="0.55000000000000004">
      <c r="A37"/>
      <c r="B37" s="375" t="s">
        <v>239</v>
      </c>
      <c r="C37" s="376"/>
      <c r="D37" s="375" t="s">
        <v>234</v>
      </c>
      <c r="E37" s="376"/>
      <c r="F37" s="460" t="s">
        <v>238</v>
      </c>
      <c r="G37" s="461"/>
      <c r="H37" s="461"/>
      <c r="I37" s="461"/>
      <c r="J37" s="461"/>
      <c r="K37" s="462"/>
      <c r="L37" s="460" t="s">
        <v>235</v>
      </c>
      <c r="M37" s="461"/>
      <c r="N37" s="461"/>
      <c r="O37" s="461"/>
      <c r="P37" s="461"/>
      <c r="Q37" s="462"/>
      <c r="R37" s="460" t="s">
        <v>236</v>
      </c>
      <c r="S37" s="461"/>
      <c r="T37" s="461"/>
      <c r="U37" s="461"/>
      <c r="V37" s="461"/>
      <c r="W37" s="462"/>
      <c r="X37" s="460" t="s">
        <v>237</v>
      </c>
      <c r="Y37" s="461"/>
      <c r="Z37" s="461"/>
      <c r="AA37" s="461"/>
      <c r="AB37" s="461"/>
      <c r="AC37" s="462"/>
      <c r="AD37"/>
      <c r="AE37"/>
      <c r="AF37"/>
      <c r="AG37"/>
      <c r="AH37"/>
      <c r="AI37"/>
      <c r="AJ37"/>
      <c r="AK37"/>
      <c r="AL37"/>
      <c r="AM37"/>
      <c r="AN37"/>
      <c r="AO37"/>
      <c r="AP37"/>
      <c r="AQ37"/>
    </row>
    <row r="38" spans="1:43" s="72" customFormat="1" ht="18" customHeight="1" x14ac:dyDescent="0.55000000000000004">
      <c r="A38"/>
      <c r="B38" s="375" t="s">
        <v>240</v>
      </c>
      <c r="C38" s="376"/>
      <c r="D38" s="463"/>
      <c r="E38" s="464"/>
      <c r="F38" s="463"/>
      <c r="G38" s="465"/>
      <c r="H38" s="465"/>
      <c r="I38" s="465"/>
      <c r="J38" s="465"/>
      <c r="K38" s="464"/>
      <c r="L38" s="463"/>
      <c r="M38" s="465"/>
      <c r="N38" s="465"/>
      <c r="O38" s="465"/>
      <c r="P38" s="465"/>
      <c r="Q38" s="464"/>
      <c r="R38" s="463"/>
      <c r="S38" s="465"/>
      <c r="T38" s="465"/>
      <c r="U38" s="465"/>
      <c r="V38" s="465"/>
      <c r="W38" s="464"/>
      <c r="X38" s="463"/>
      <c r="Y38" s="465"/>
      <c r="Z38" s="465"/>
      <c r="AA38" s="465"/>
      <c r="AB38" s="465"/>
      <c r="AC38" s="464"/>
      <c r="AD38"/>
      <c r="AE38"/>
      <c r="AF38"/>
      <c r="AG38"/>
      <c r="AH38"/>
      <c r="AI38"/>
      <c r="AJ38"/>
      <c r="AK38"/>
      <c r="AL38"/>
      <c r="AM38"/>
      <c r="AN38"/>
      <c r="AO38"/>
      <c r="AP38"/>
      <c r="AQ38"/>
    </row>
    <row r="39" spans="1:43" s="72" customFormat="1" ht="25" customHeight="1" x14ac:dyDescent="0.55000000000000004">
      <c r="A39"/>
      <c r="B39" s="346" t="s">
        <v>241</v>
      </c>
      <c r="C39" s="346"/>
      <c r="D39" s="467"/>
      <c r="E39" s="467"/>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c r="AE39"/>
      <c r="AF39"/>
      <c r="AG39"/>
      <c r="AH39"/>
      <c r="AI39"/>
      <c r="AJ39"/>
      <c r="AK39"/>
      <c r="AL39"/>
      <c r="AM39"/>
      <c r="AN39"/>
      <c r="AO39"/>
      <c r="AP39"/>
      <c r="AQ39"/>
    </row>
    <row r="40" spans="1:43" s="72" customFormat="1" ht="5.15" customHeight="1" x14ac:dyDescent="0.55000000000000004">
      <c r="A40"/>
      <c r="B40" s="118"/>
      <c r="C40" s="118"/>
      <c r="D40" s="118"/>
      <c r="E40" s="118"/>
      <c r="F40" s="125"/>
      <c r="G40" s="125"/>
      <c r="H40" s="125"/>
      <c r="I40" s="125"/>
      <c r="J40" s="125"/>
      <c r="K40" s="125"/>
      <c r="L40" s="125"/>
      <c r="M40" s="125"/>
      <c r="N40" s="125"/>
      <c r="O40" s="125"/>
      <c r="P40" s="125"/>
      <c r="Q40" s="125"/>
      <c r="R40" s="125"/>
      <c r="S40" s="125"/>
      <c r="T40" s="125"/>
      <c r="U40" s="125"/>
      <c r="V40" s="125"/>
      <c r="W40" s="125"/>
      <c r="X40"/>
      <c r="Y40"/>
      <c r="Z40"/>
      <c r="AA40"/>
      <c r="AB40"/>
      <c r="AC40"/>
      <c r="AD40"/>
      <c r="AE40"/>
      <c r="AF40"/>
      <c r="AG40"/>
      <c r="AH40"/>
      <c r="AI40"/>
      <c r="AJ40"/>
      <c r="AK40"/>
      <c r="AL40"/>
      <c r="AM40"/>
      <c r="AN40"/>
      <c r="AO40"/>
      <c r="AP40"/>
      <c r="AQ40"/>
    </row>
    <row r="41" spans="1:43" s="72" customFormat="1" ht="21" customHeight="1" x14ac:dyDescent="0.55000000000000004">
      <c r="A41" s="112" t="s">
        <v>286</v>
      </c>
      <c r="B41" s="69"/>
      <c r="C41" s="69"/>
      <c r="D41" s="69"/>
      <c r="E41" s="69"/>
      <c r="F41" s="69"/>
      <c r="G41" s="70"/>
      <c r="H41" s="70"/>
      <c r="I41" s="70"/>
      <c r="J41" s="70"/>
      <c r="K41" s="70"/>
      <c r="L41" s="70"/>
      <c r="M41" s="70"/>
      <c r="N41" s="70"/>
      <c r="O41" s="70"/>
      <c r="AM41" s="69"/>
      <c r="AN41" s="71"/>
    </row>
    <row r="42" spans="1:43" s="72" customFormat="1" ht="25" customHeight="1" x14ac:dyDescent="0.55000000000000004">
      <c r="A42" s="345"/>
      <c r="B42" s="345"/>
      <c r="C42" s="345"/>
      <c r="D42" s="108">
        <v>4</v>
      </c>
      <c r="E42" s="108">
        <v>5</v>
      </c>
      <c r="F42" s="353">
        <v>6</v>
      </c>
      <c r="G42" s="353"/>
      <c r="H42" s="353"/>
      <c r="I42" s="353">
        <v>7</v>
      </c>
      <c r="J42" s="353"/>
      <c r="K42" s="353"/>
      <c r="L42" s="353">
        <v>8</v>
      </c>
      <c r="M42" s="353"/>
      <c r="N42" s="353"/>
      <c r="O42" s="353">
        <v>9</v>
      </c>
      <c r="P42" s="353"/>
      <c r="Q42" s="353"/>
      <c r="R42" s="353">
        <v>10</v>
      </c>
      <c r="S42" s="353"/>
      <c r="T42" s="353"/>
      <c r="U42" s="353">
        <v>11</v>
      </c>
      <c r="V42" s="353"/>
      <c r="W42" s="353"/>
      <c r="X42" s="353">
        <v>12</v>
      </c>
      <c r="Y42" s="353"/>
      <c r="Z42" s="353"/>
      <c r="AA42" s="353">
        <v>1</v>
      </c>
      <c r="AB42" s="353"/>
      <c r="AC42" s="353"/>
      <c r="AD42" s="353">
        <v>2</v>
      </c>
      <c r="AE42" s="353"/>
      <c r="AF42" s="353"/>
      <c r="AG42" s="353">
        <v>3</v>
      </c>
      <c r="AH42" s="353"/>
      <c r="AI42" s="353"/>
      <c r="AJ42" s="345" t="s">
        <v>154</v>
      </c>
      <c r="AK42" s="345"/>
      <c r="AL42" s="121" t="s">
        <v>212</v>
      </c>
      <c r="AM42" s="121" t="s">
        <v>224</v>
      </c>
      <c r="AN42"/>
      <c r="AO42"/>
      <c r="AP42"/>
      <c r="AQ42"/>
    </row>
    <row r="43" spans="1:43" s="72" customFormat="1" ht="18" customHeight="1" x14ac:dyDescent="0.55000000000000004">
      <c r="A43" s="352" t="s">
        <v>218</v>
      </c>
      <c r="B43" s="352"/>
      <c r="C43" s="352"/>
      <c r="D43" s="122">
        <f>SUM(D44:D48)</f>
        <v>0</v>
      </c>
      <c r="E43" s="122">
        <f>SUM(E44:E48)</f>
        <v>0</v>
      </c>
      <c r="F43" s="347">
        <f>SUM(F44:H48)</f>
        <v>0</v>
      </c>
      <c r="G43" s="347"/>
      <c r="H43" s="347"/>
      <c r="I43" s="347">
        <f>SUM(I44:K48)</f>
        <v>0</v>
      </c>
      <c r="J43" s="347"/>
      <c r="K43" s="347"/>
      <c r="L43" s="347">
        <f>SUM(L44:N48)</f>
        <v>0</v>
      </c>
      <c r="M43" s="347"/>
      <c r="N43" s="347"/>
      <c r="O43" s="347">
        <f>SUM(O44:Q48)</f>
        <v>0</v>
      </c>
      <c r="P43" s="347"/>
      <c r="Q43" s="347"/>
      <c r="R43" s="347">
        <f>SUM(R44:T48)</f>
        <v>0</v>
      </c>
      <c r="S43" s="347"/>
      <c r="T43" s="347"/>
      <c r="U43" s="347">
        <f>SUM(U44:W48)</f>
        <v>0</v>
      </c>
      <c r="V43" s="347"/>
      <c r="W43" s="347"/>
      <c r="X43" s="347">
        <f>SUM(X44:Z48)</f>
        <v>0</v>
      </c>
      <c r="Y43" s="347"/>
      <c r="Z43" s="347"/>
      <c r="AA43" s="347">
        <f>SUM(AA44:AC48)</f>
        <v>0</v>
      </c>
      <c r="AB43" s="347"/>
      <c r="AC43" s="347"/>
      <c r="AD43" s="347">
        <f>SUM(AD44:AF48)</f>
        <v>0</v>
      </c>
      <c r="AE43" s="347"/>
      <c r="AF43" s="347"/>
      <c r="AG43" s="347">
        <f>SUM(AG44:AI48)</f>
        <v>0</v>
      </c>
      <c r="AH43" s="347"/>
      <c r="AI43" s="347"/>
      <c r="AJ43" s="349">
        <f t="shared" ref="AJ43:AJ48" si="3">SUM(D43:AI43)</f>
        <v>0</v>
      </c>
      <c r="AK43" s="349"/>
      <c r="AL43" s="350" t="e">
        <f>ROUNDUP(((AJ43-AJ49-AJ50)+AJ49*0.5+AJ50*0.75)/AJ51,1)</f>
        <v>#DIV/0!</v>
      </c>
      <c r="AM43" s="350" t="e">
        <f>ROUND((2*AJ44+3*AJ45+4*AJ46+5*AJ47+6*AJ48)/AJ43,1)</f>
        <v>#DIV/0!</v>
      </c>
      <c r="AN43"/>
      <c r="AO43"/>
      <c r="AP43"/>
      <c r="AQ43"/>
    </row>
    <row r="44" spans="1:43" s="72" customFormat="1" ht="18" customHeight="1" x14ac:dyDescent="0.55000000000000004">
      <c r="A44" s="384" t="s">
        <v>219</v>
      </c>
      <c r="B44" s="385"/>
      <c r="C44" s="386"/>
      <c r="D44" s="109"/>
      <c r="E44" s="109"/>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349">
        <f t="shared" si="3"/>
        <v>0</v>
      </c>
      <c r="AK44" s="349"/>
      <c r="AL44" s="421"/>
      <c r="AM44" s="421"/>
      <c r="AN44"/>
      <c r="AO44"/>
      <c r="AP44"/>
      <c r="AQ44"/>
    </row>
    <row r="45" spans="1:43" s="72" customFormat="1" ht="18" customHeight="1" x14ac:dyDescent="0.55000000000000004">
      <c r="A45" s="384" t="s">
        <v>220</v>
      </c>
      <c r="B45" s="385"/>
      <c r="C45" s="386"/>
      <c r="D45" s="109"/>
      <c r="E45" s="109"/>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349">
        <f t="shared" si="3"/>
        <v>0</v>
      </c>
      <c r="AK45" s="349"/>
      <c r="AL45" s="421"/>
      <c r="AM45" s="421"/>
      <c r="AN45"/>
      <c r="AO45"/>
      <c r="AP45"/>
      <c r="AQ45"/>
    </row>
    <row r="46" spans="1:43" s="72" customFormat="1" ht="18" customHeight="1" x14ac:dyDescent="0.55000000000000004">
      <c r="A46" s="384" t="s">
        <v>221</v>
      </c>
      <c r="B46" s="385"/>
      <c r="C46" s="386"/>
      <c r="D46" s="109"/>
      <c r="E46" s="109"/>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9">
        <f t="shared" si="3"/>
        <v>0</v>
      </c>
      <c r="AK46" s="349"/>
      <c r="AL46" s="421"/>
      <c r="AM46" s="421"/>
      <c r="AN46"/>
      <c r="AO46"/>
      <c r="AP46"/>
      <c r="AQ46"/>
    </row>
    <row r="47" spans="1:43" s="72" customFormat="1" ht="18" customHeight="1" x14ac:dyDescent="0.55000000000000004">
      <c r="A47" s="384" t="s">
        <v>222</v>
      </c>
      <c r="B47" s="385"/>
      <c r="C47" s="386"/>
      <c r="D47" s="109"/>
      <c r="E47" s="109"/>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9">
        <f t="shared" si="3"/>
        <v>0</v>
      </c>
      <c r="AK47" s="349"/>
      <c r="AL47" s="421"/>
      <c r="AM47" s="421"/>
      <c r="AN47"/>
      <c r="AO47"/>
      <c r="AP47"/>
      <c r="AQ47"/>
    </row>
    <row r="48" spans="1:43" s="72" customFormat="1" ht="18" customHeight="1" x14ac:dyDescent="0.55000000000000004">
      <c r="A48" s="384" t="s">
        <v>223</v>
      </c>
      <c r="B48" s="385"/>
      <c r="C48" s="386"/>
      <c r="D48" s="109"/>
      <c r="E48" s="109"/>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9">
        <f t="shared" si="3"/>
        <v>0</v>
      </c>
      <c r="AK48" s="349"/>
      <c r="AL48" s="421"/>
      <c r="AM48" s="421"/>
      <c r="AN48"/>
      <c r="AO48"/>
      <c r="AP48"/>
      <c r="AQ48"/>
    </row>
    <row r="49" spans="1:43" s="72" customFormat="1" ht="18" customHeight="1" x14ac:dyDescent="0.55000000000000004">
      <c r="A49" s="170"/>
      <c r="B49" s="173" t="s">
        <v>291</v>
      </c>
      <c r="C49" s="171"/>
      <c r="D49" s="172"/>
      <c r="E49" s="172"/>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8"/>
      <c r="AH49" s="348"/>
      <c r="AI49" s="348"/>
      <c r="AJ49" s="349">
        <f>SUM(D49:AI49)</f>
        <v>0</v>
      </c>
      <c r="AK49" s="349"/>
      <c r="AL49" s="421"/>
      <c r="AM49" s="421"/>
      <c r="AN49"/>
      <c r="AO49"/>
      <c r="AP49"/>
      <c r="AQ49"/>
    </row>
    <row r="50" spans="1:43" s="72" customFormat="1" ht="18" customHeight="1" x14ac:dyDescent="0.55000000000000004">
      <c r="A50" s="170"/>
      <c r="B50" s="422" t="s">
        <v>292</v>
      </c>
      <c r="C50" s="423"/>
      <c r="D50" s="172"/>
      <c r="E50" s="172"/>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9">
        <f>SUM(D50:AI50)</f>
        <v>0</v>
      </c>
      <c r="AK50" s="349"/>
      <c r="AL50" s="421"/>
      <c r="AM50" s="421"/>
      <c r="AN50"/>
      <c r="AO50"/>
      <c r="AP50"/>
      <c r="AQ50"/>
    </row>
    <row r="51" spans="1:43" s="72" customFormat="1" ht="18" customHeight="1" x14ac:dyDescent="0.55000000000000004">
      <c r="A51" s="352" t="s">
        <v>209</v>
      </c>
      <c r="B51" s="352"/>
      <c r="C51" s="352"/>
      <c r="D51" s="109"/>
      <c r="E51" s="109"/>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9">
        <f>+SUM(D51:AI51)</f>
        <v>0</v>
      </c>
      <c r="AK51" s="349"/>
      <c r="AL51" s="351"/>
      <c r="AM51" s="351"/>
      <c r="AN51"/>
      <c r="AO51"/>
      <c r="AP51"/>
      <c r="AQ51"/>
    </row>
    <row r="52" spans="1:43" s="72" customFormat="1" ht="21" customHeight="1" x14ac:dyDescent="0.55000000000000004">
      <c r="A52" s="118" t="s">
        <v>293</v>
      </c>
      <c r="B52" s="118"/>
      <c r="C52" s="118"/>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19"/>
      <c r="AH52" s="119"/>
      <c r="AI52" s="119"/>
      <c r="AJ52" s="120"/>
      <c r="AK52" s="70"/>
      <c r="AL52" s="69"/>
      <c r="AM52" s="69"/>
      <c r="AN52" s="71"/>
    </row>
    <row r="53" spans="1:43" s="72" customFormat="1" ht="5.15" customHeight="1" x14ac:dyDescent="0.55000000000000004">
      <c r="A53" s="118"/>
      <c r="B53" s="118"/>
      <c r="C53" s="118"/>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19"/>
      <c r="AH53" s="119"/>
      <c r="AI53" s="119"/>
      <c r="AJ53" s="120"/>
      <c r="AK53" s="70"/>
      <c r="AL53" s="175"/>
      <c r="AM53" s="175"/>
      <c r="AN53" s="71"/>
    </row>
    <row r="54" spans="1:43" s="72" customFormat="1" ht="18" customHeight="1" x14ac:dyDescent="0.550000000000000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19"/>
      <c r="AH54" s="119"/>
      <c r="AI54" s="119"/>
      <c r="AJ54" s="120"/>
      <c r="AK54" s="70"/>
      <c r="AL54" s="69"/>
      <c r="AM54" s="69"/>
      <c r="AN54" s="71"/>
    </row>
    <row r="55" spans="1:43" s="72" customFormat="1" ht="55" customHeight="1" x14ac:dyDescent="0.55000000000000004">
      <c r="A55" s="345" t="s">
        <v>202</v>
      </c>
      <c r="B55" s="345"/>
      <c r="C55" s="345" t="s">
        <v>115</v>
      </c>
      <c r="D55" s="345"/>
      <c r="E55" s="346" t="s">
        <v>287</v>
      </c>
      <c r="F55" s="346"/>
      <c r="G55" s="346"/>
      <c r="H55" s="346"/>
      <c r="I55" s="378" t="s">
        <v>288</v>
      </c>
      <c r="J55" s="466"/>
      <c r="K55" s="466"/>
      <c r="L55" s="466"/>
      <c r="M55" s="466"/>
      <c r="N55" s="379"/>
      <c r="O55" s="378" t="s">
        <v>242</v>
      </c>
      <c r="P55" s="466"/>
      <c r="Q55" s="466"/>
      <c r="R55" s="466"/>
      <c r="S55" s="466"/>
      <c r="T55" s="379"/>
      <c r="U55" s="378" t="s">
        <v>243</v>
      </c>
      <c r="V55" s="466"/>
      <c r="W55" s="466"/>
      <c r="X55" s="466"/>
      <c r="Y55" s="466"/>
      <c r="Z55" s="379"/>
      <c r="AA55" s="378" t="s">
        <v>244</v>
      </c>
      <c r="AB55" s="466"/>
      <c r="AC55" s="466"/>
      <c r="AD55" s="466"/>
      <c r="AE55" s="466"/>
      <c r="AF55" s="379"/>
      <c r="AG55" s="346" t="s">
        <v>245</v>
      </c>
      <c r="AH55" s="346"/>
      <c r="AI55" s="346"/>
      <c r="AJ55" s="346"/>
      <c r="AK55" s="346"/>
      <c r="AL55"/>
      <c r="AM55" s="69"/>
      <c r="AN55" s="71"/>
    </row>
    <row r="56" spans="1:43" s="72" customFormat="1" ht="18" customHeight="1" x14ac:dyDescent="0.55000000000000004">
      <c r="A56" s="346" t="s">
        <v>213</v>
      </c>
      <c r="B56" s="346"/>
      <c r="C56" s="347" t="e">
        <f>ROUNDDOWN(IF(AL43&lt;=60,1,1+ROUNDUP((AL43-60)/40,0)),1)</f>
        <v>#DIV/0!</v>
      </c>
      <c r="D56" s="347"/>
      <c r="E56" s="347" t="str">
        <f>IF(D38="○",ROUNDDOWN(IF(AM43&lt;4,AL43/6,IF(AM43&lt;5,AL43/5,AL43/3)),1),"-")</f>
        <v>-</v>
      </c>
      <c r="F56" s="347"/>
      <c r="G56" s="347"/>
      <c r="H56" s="347"/>
      <c r="I56" s="347" t="str">
        <f>IF(F38="○",ROUNDDOWN(F39/6,1),"-")</f>
        <v>-</v>
      </c>
      <c r="J56" s="347"/>
      <c r="K56" s="347"/>
      <c r="L56" s="347"/>
      <c r="M56" s="347"/>
      <c r="N56" s="347"/>
      <c r="O56" s="347" t="str">
        <f>IF(L38="○",ROUNDDOWN(L39/6,1),"-")</f>
        <v>-</v>
      </c>
      <c r="P56" s="347"/>
      <c r="Q56" s="347"/>
      <c r="R56" s="347"/>
      <c r="S56" s="347"/>
      <c r="T56" s="347"/>
      <c r="U56" s="347" t="str">
        <f>IF(R38="○",ROUNDDOWN(R39/6,1),"-")</f>
        <v>-</v>
      </c>
      <c r="V56" s="347"/>
      <c r="W56" s="347"/>
      <c r="X56" s="347"/>
      <c r="Y56" s="347"/>
      <c r="Z56" s="347"/>
      <c r="AA56" s="347" t="str">
        <f>IF(R38="○",ROUNDDOWN(R39/15,1),"-")</f>
        <v>-</v>
      </c>
      <c r="AB56" s="347"/>
      <c r="AC56" s="347"/>
      <c r="AD56" s="347"/>
      <c r="AE56" s="347"/>
      <c r="AF56" s="347"/>
      <c r="AG56" s="347" t="str">
        <f>IF(X38="○",ROUNDDOWN(X39/10,1),"-")</f>
        <v>-</v>
      </c>
      <c r="AH56" s="347"/>
      <c r="AI56" s="347"/>
      <c r="AJ56" s="347"/>
      <c r="AK56" s="347"/>
      <c r="AL56"/>
      <c r="AM56" s="69"/>
      <c r="AN56" s="71"/>
    </row>
    <row r="57" spans="1:43" s="72" customFormat="1" ht="5.15" customHeight="1" x14ac:dyDescent="0.55000000000000004">
      <c r="A57" s="118"/>
      <c r="B57" s="118"/>
      <c r="C57" s="118"/>
      <c r="D57" s="118"/>
      <c r="E57" s="118"/>
      <c r="F57" s="118"/>
      <c r="G57" s="118"/>
      <c r="H57" s="118"/>
      <c r="I57" s="118"/>
      <c r="J57" s="119"/>
      <c r="K57" s="119"/>
      <c r="L57" s="119"/>
      <c r="M57" s="120"/>
      <c r="N57" s="70"/>
      <c r="O57" s="70"/>
      <c r="P57" s="70"/>
      <c r="Q57"/>
      <c r="W57" s="69"/>
      <c r="X57" s="70"/>
      <c r="Y57" s="70"/>
      <c r="Z57" s="70"/>
      <c r="AA57" s="70"/>
      <c r="AB57" s="70"/>
      <c r="AC57" s="70"/>
      <c r="AD57" s="70"/>
      <c r="AE57" s="70"/>
      <c r="AF57" s="70"/>
      <c r="AG57" s="119"/>
      <c r="AH57" s="119"/>
      <c r="AI57" s="119"/>
      <c r="AJ57" s="120"/>
      <c r="AK57" s="70"/>
      <c r="AL57" s="69"/>
      <c r="AM57" s="69"/>
      <c r="AN57" s="71"/>
    </row>
    <row r="58" spans="1:43" ht="21" customHeight="1" x14ac:dyDescent="0.550000000000000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5" customHeight="1" x14ac:dyDescent="0.55000000000000004">
      <c r="A59" s="62"/>
      <c r="B59" s="82"/>
      <c r="C59" s="336" t="str">
        <f>IF(VLOOKUP($AK$1,選択肢!$A$1:$J$31,C64,FALSE)=0,"-",VLOOKUP($AK$1,選択肢!$A$1:$J$31,C64,FALSE))</f>
        <v>管理者</v>
      </c>
      <c r="D59" s="337"/>
      <c r="E59" s="343" t="str">
        <f>IF(VLOOKUP($AK$1,選択肢!$A$1:$J$31,E64,FALSE)=0,"-",VLOOKUP($AK$1,選択肢!$A$1:$J$31,E64,FALSE))</f>
        <v>サービス管理責任者</v>
      </c>
      <c r="F59" s="343"/>
      <c r="G59" s="343"/>
      <c r="H59" s="343"/>
      <c r="I59" s="336" t="str">
        <f>IF(VLOOKUP($AK$1,選択肢!$A$1:$J$31,I64,FALSE)=0,"-",VLOOKUP($AK$1,選択肢!$A$1:$J$31,I64,FALSE))</f>
        <v>医師</v>
      </c>
      <c r="J59" s="337"/>
      <c r="K59" s="337"/>
      <c r="L59" s="337"/>
      <c r="M59" s="337"/>
      <c r="N59" s="338"/>
      <c r="O59" s="336" t="str">
        <f>IF(VLOOKUP($AK$1,選択肢!$A$1:$J$31,O64,FALSE)=0,"-",VLOOKUP($AK$1,選択肢!$A$1:$J$31,O64,FALSE))</f>
        <v>看護職員</v>
      </c>
      <c r="P59" s="337"/>
      <c r="Q59" s="337"/>
      <c r="R59" s="337"/>
      <c r="S59" s="337"/>
      <c r="T59" s="338"/>
      <c r="U59" s="336" t="str">
        <f>IF(VLOOKUP($AK$1,選択肢!$A$1:$J$31,U64,FALSE)=0,"-",VLOOKUP($AK$1,選択肢!$A$1:$J$31,U64,FALSE))</f>
        <v>理学療法士</v>
      </c>
      <c r="V59" s="337"/>
      <c r="W59" s="337"/>
      <c r="X59" s="337"/>
      <c r="Y59" s="337"/>
      <c r="Z59" s="338"/>
      <c r="AA59" s="336" t="str">
        <f>IF(VLOOKUP($AK$1,選択肢!$A$1:$J$31,AA64,FALSE)=0,"-",VLOOKUP($AK$1,選択肢!$A$1:$J$31,AA64,FALSE))</f>
        <v>作業療法士</v>
      </c>
      <c r="AB59" s="337"/>
      <c r="AC59" s="337"/>
      <c r="AD59" s="337"/>
      <c r="AE59" s="337"/>
      <c r="AF59" s="338"/>
      <c r="AG59" s="343" t="str">
        <f>IF(VLOOKUP($AK$1,選択肢!$A$1:$J$31,AG64,FALSE)=0,"-",VLOOKUP($AK$1,選択肢!$A$1:$J$31,AG64,FALSE))</f>
        <v>言語聴覚士</v>
      </c>
      <c r="AH59" s="343"/>
      <c r="AI59" s="343"/>
      <c r="AJ59" s="343"/>
      <c r="AK59" s="343"/>
      <c r="AL59" s="343" t="str">
        <f>IF(VLOOKUP($AK$1,選択肢!$A$1:$J$31,AL64,FALSE)=0,"-",VLOOKUP($AK$1,選択肢!$A$1:$J$31,AL64,FALSE))</f>
        <v>就労支援員</v>
      </c>
      <c r="AM59" s="343"/>
      <c r="AN59" s="62"/>
    </row>
    <row r="60" spans="1:43" ht="18" customHeight="1" x14ac:dyDescent="0.55000000000000004">
      <c r="A60" s="62"/>
      <c r="B60" s="82"/>
      <c r="C60" s="114" t="s">
        <v>56</v>
      </c>
      <c r="D60" s="114" t="s">
        <v>57</v>
      </c>
      <c r="E60" s="113" t="s">
        <v>56</v>
      </c>
      <c r="F60" s="344" t="s">
        <v>57</v>
      </c>
      <c r="G60" s="344"/>
      <c r="H60" s="344"/>
      <c r="I60" s="340" t="s">
        <v>56</v>
      </c>
      <c r="J60" s="341"/>
      <c r="K60" s="342"/>
      <c r="L60" s="340" t="s">
        <v>57</v>
      </c>
      <c r="M60" s="341"/>
      <c r="N60" s="342"/>
      <c r="O60" s="340" t="s">
        <v>56</v>
      </c>
      <c r="P60" s="341"/>
      <c r="Q60" s="342"/>
      <c r="R60" s="340" t="s">
        <v>57</v>
      </c>
      <c r="S60" s="341"/>
      <c r="T60" s="342"/>
      <c r="U60" s="340" t="s">
        <v>56</v>
      </c>
      <c r="V60" s="341"/>
      <c r="W60" s="342"/>
      <c r="X60" s="340" t="s">
        <v>57</v>
      </c>
      <c r="Y60" s="341"/>
      <c r="Z60" s="342"/>
      <c r="AA60" s="340" t="s">
        <v>56</v>
      </c>
      <c r="AB60" s="341"/>
      <c r="AC60" s="342"/>
      <c r="AD60" s="340" t="s">
        <v>57</v>
      </c>
      <c r="AE60" s="341"/>
      <c r="AF60" s="342"/>
      <c r="AG60" s="340" t="s">
        <v>56</v>
      </c>
      <c r="AH60" s="341"/>
      <c r="AI60" s="342"/>
      <c r="AJ60" s="340" t="s">
        <v>57</v>
      </c>
      <c r="AK60" s="342"/>
      <c r="AL60" s="113" t="s">
        <v>19</v>
      </c>
      <c r="AM60" s="113" t="s">
        <v>18</v>
      </c>
      <c r="AN60" s="62"/>
    </row>
    <row r="61" spans="1:43" ht="18" customHeight="1" x14ac:dyDescent="0.55000000000000004">
      <c r="A61" s="62"/>
      <c r="B61" s="81" t="s">
        <v>108</v>
      </c>
      <c r="C61" s="113">
        <f>COUNTIFS($B$11:$B$30,C$59,$C$11:$C$30,"A",$E$11:$E$30,"*")</f>
        <v>0</v>
      </c>
      <c r="D61" s="113">
        <f>COUNTIFS($B$11:$B$30,C$59,$C$11:$C$30,"B",$E$11:$E$30,"*")</f>
        <v>0</v>
      </c>
      <c r="E61" s="113">
        <f>COUNTIFS($B$11:$B$30,E$59,$C$11:$C$30,"A",$E$11:$E$30,"*")</f>
        <v>0</v>
      </c>
      <c r="F61" s="340">
        <f>COUNTIFS($B$11:$B$30,E$59,$C$11:$C$30,"B",$E$11:$E$30,"*")</f>
        <v>0</v>
      </c>
      <c r="G61" s="341"/>
      <c r="H61" s="342"/>
      <c r="I61" s="340">
        <f>COUNTIFS($B$11:$B$30,I$59,$C$11:$C$30,"A",$E$11:$E$30,"*")</f>
        <v>0</v>
      </c>
      <c r="J61" s="341"/>
      <c r="K61" s="342"/>
      <c r="L61" s="340">
        <f>COUNTIFS($B$11:$B$30,I$59,$C$11:$C$30,"B",$E$11:$E$30,"*")</f>
        <v>0</v>
      </c>
      <c r="M61" s="341"/>
      <c r="N61" s="342"/>
      <c r="O61" s="340">
        <f>COUNTIFS($B$11:$B$30,O$59,$C$11:$C$30,"A",$E$11:$E$30,"*")</f>
        <v>0</v>
      </c>
      <c r="P61" s="341"/>
      <c r="Q61" s="342"/>
      <c r="R61" s="340">
        <f>COUNTIFS($B$11:$B$30,O$59,$C$11:$C$30,"B",$E$11:$E$30,"*")</f>
        <v>0</v>
      </c>
      <c r="S61" s="341"/>
      <c r="T61" s="342"/>
      <c r="U61" s="340">
        <f>COUNTIFS($B$11:$B$30,U$59,$C$11:$C$30,"A",$E$11:$E$30,"*")</f>
        <v>0</v>
      </c>
      <c r="V61" s="341"/>
      <c r="W61" s="342"/>
      <c r="X61" s="340">
        <f>COUNTIFS($B$11:$B$30,U$59,$C$11:$C$30,"B",$E$11:$E$30,"*")</f>
        <v>0</v>
      </c>
      <c r="Y61" s="341"/>
      <c r="Z61" s="342"/>
      <c r="AA61" s="340">
        <f>COUNTIFS($B$11:$B$30,AA$59,$C$11:$C$30,"A",$E$11:$E$30,"*")</f>
        <v>0</v>
      </c>
      <c r="AB61" s="341"/>
      <c r="AC61" s="342"/>
      <c r="AD61" s="340">
        <f>COUNTIFS($B$11:$B$30,AA$59,$C$11:$C$30,"B",$E$11:$E$30,"*")</f>
        <v>0</v>
      </c>
      <c r="AE61" s="341"/>
      <c r="AF61" s="342"/>
      <c r="AG61" s="340">
        <f>COUNTIFS($B$11:$B$30,AG$59,$C$11:$C$30,"A",$E$11:$E$30,"*")</f>
        <v>0</v>
      </c>
      <c r="AH61" s="341"/>
      <c r="AI61" s="342"/>
      <c r="AJ61" s="340">
        <f>COUNTIFS($B$11:$B$30,AG$59,$C$11:$C$30,"B",$E$11:$E$30,"*")</f>
        <v>0</v>
      </c>
      <c r="AK61" s="342"/>
      <c r="AL61" s="113">
        <f>COUNTIFS($B$11:$B$30,AL$59,$C$11:$C$30,"A",$E$11:$E$30,"*")</f>
        <v>0</v>
      </c>
      <c r="AM61" s="113">
        <f>COUNTIFS($B$11:$B$30,AL$59,$C$11:$C$30,"B",$E$11:$E$30,"*")</f>
        <v>0</v>
      </c>
      <c r="AN61" s="62"/>
    </row>
    <row r="62" spans="1:43" ht="18" customHeight="1" x14ac:dyDescent="0.55000000000000004">
      <c r="A62" s="62"/>
      <c r="B62" s="89" t="s">
        <v>109</v>
      </c>
      <c r="C62" s="113">
        <f>COUNTIFS($B$11:$B$30,C$59,$C$11:$C$30,"C",$E$11:$E$30,"*")</f>
        <v>0</v>
      </c>
      <c r="D62" s="113">
        <f>COUNTIFS($B$11:$B$30,C$59,$C$11:$C$30,"D",$E$11:$E$30,"*")</f>
        <v>0</v>
      </c>
      <c r="E62" s="113">
        <f>COUNTIFS($B$11:$B$30,E$59,$C$11:$C$30,"C",$E$11:$E$30,"*")</f>
        <v>0</v>
      </c>
      <c r="F62" s="340">
        <f>COUNTIFS($B$11:$B$30,E$59,$C$11:$C$30,"D",$E$11:$E$30,"*")</f>
        <v>0</v>
      </c>
      <c r="G62" s="341"/>
      <c r="H62" s="342"/>
      <c r="I62" s="340">
        <f>COUNTIFS($B$11:$B$30,I$59,$C$11:$C$30,"C",$E$11:$E$30,"*")</f>
        <v>0</v>
      </c>
      <c r="J62" s="341"/>
      <c r="K62" s="342"/>
      <c r="L62" s="340">
        <f>COUNTIFS($B$11:$B$30,I$59,$C$11:$C$30,"D",$E$11:$E$30,"*")</f>
        <v>0</v>
      </c>
      <c r="M62" s="341"/>
      <c r="N62" s="342"/>
      <c r="O62" s="340">
        <f>COUNTIFS($B$11:$B$30,O$59,$C$11:$C$30,"C",$E$11:$E$30,"*")</f>
        <v>0</v>
      </c>
      <c r="P62" s="341"/>
      <c r="Q62" s="342"/>
      <c r="R62" s="340">
        <f>COUNTIFS($B$11:$B$30,O$59,$C$11:$C$30,"D",$E$11:$E$30,"*")</f>
        <v>0</v>
      </c>
      <c r="S62" s="341"/>
      <c r="T62" s="342"/>
      <c r="U62" s="340">
        <f>COUNTIFS($B$11:$B$30,U$59,$C$11:$C$30,"C",$E$11:$E$30,"*")</f>
        <v>0</v>
      </c>
      <c r="V62" s="341"/>
      <c r="W62" s="342"/>
      <c r="X62" s="340">
        <f>COUNTIFS($B$11:$B$30,U$59,$C$11:$C$30,"D",$E$11:$E$30,"*")</f>
        <v>0</v>
      </c>
      <c r="Y62" s="341"/>
      <c r="Z62" s="342"/>
      <c r="AA62" s="340">
        <f>COUNTIFS($B$11:$B$30,AA$59,$C$11:$C$30,"C",$E$11:$E$30,"*")</f>
        <v>0</v>
      </c>
      <c r="AB62" s="341"/>
      <c r="AC62" s="342"/>
      <c r="AD62" s="340">
        <f>COUNTIFS($B$11:$B$30,AA$59,$C$11:$C$30,"D",$E$11:$E$30,"*")</f>
        <v>0</v>
      </c>
      <c r="AE62" s="341"/>
      <c r="AF62" s="342"/>
      <c r="AG62" s="340">
        <f>COUNTIFS($B$11:$B$30,AG$59,$C$11:$C$30,"C",$E$11:$E$30,"*")</f>
        <v>0</v>
      </c>
      <c r="AH62" s="341"/>
      <c r="AI62" s="342"/>
      <c r="AJ62" s="340">
        <f>COUNTIFS($B$11:$B$30,AG$59,$C$11:$C$30,"D",$E$11:$E$30,"*")</f>
        <v>0</v>
      </c>
      <c r="AK62" s="342"/>
      <c r="AL62" s="113">
        <f>COUNTIFS($B$11:$B$30,AL$59,$C$11:$C$30,"C",$E$11:$E$30,"*")</f>
        <v>0</v>
      </c>
      <c r="AM62" s="113">
        <f>COUNTIFS($B$11:$B$30,AL$59,$C$11:$C$30,"D",$E$11:$E$30,"*")</f>
        <v>0</v>
      </c>
      <c r="AN62" s="62"/>
    </row>
    <row r="63" spans="1:43" ht="24.75" customHeight="1" x14ac:dyDescent="0.55000000000000004">
      <c r="A63" s="62"/>
      <c r="B63" s="89" t="s">
        <v>201</v>
      </c>
      <c r="C63" s="336" t="str">
        <f>IF($AK$3="４週",SUMIFS($AK$11:$AK$30,$B$11:$B$30,C59)/4/$AH$5,IF($AK$3="歴月",SUMIFS($AK$11:$AK$30,$B$11:$B$30,C59)/$AL$5,"記載する期間を選択してください"))</f>
        <v>記載する期間を選択してください</v>
      </c>
      <c r="D63" s="338"/>
      <c r="E63" s="336" t="str">
        <f>IF($AK$3="４週",SUMIFS($AK$11:$AK$30,$B$11:$B$30,E59)/4/$AH$5,IF($AK$3="歴月",SUMIFS($AK$11:$AK$30,$B$11:$B$30,E59)/$AL$5,"記載する期間を選択してください"))</f>
        <v>記載する期間を選択してください</v>
      </c>
      <c r="F63" s="337"/>
      <c r="G63" s="337"/>
      <c r="H63" s="338"/>
      <c r="I63" s="336" t="str">
        <f>IF($AK$3="４週",SUMIFS($AK$11:$AK$30,$B$11:$B$30,I59)/4/$AH$5,IF($AK$3="歴月",SUMIFS($AK$11:$AK$30,$B$11:$B$30,I59)/$AL$5,"記載する期間を選択してください"))</f>
        <v>記載する期間を選択してください</v>
      </c>
      <c r="J63" s="337"/>
      <c r="K63" s="337"/>
      <c r="L63" s="337"/>
      <c r="M63" s="337"/>
      <c r="N63" s="338"/>
      <c r="O63" s="336" t="str">
        <f>IF($AK$3="４週",SUMIFS($AK$11:$AK$30,$B$11:$B$30,O59)/4/$AH$5,IF($AK$3="歴月",SUMIFS($AK$11:$AK$30,$B$11:$B$30,O59)/$AL$5,"記載する期間を選択してください"))</f>
        <v>記載する期間を選択してください</v>
      </c>
      <c r="P63" s="337"/>
      <c r="Q63" s="337"/>
      <c r="R63" s="337"/>
      <c r="S63" s="337"/>
      <c r="T63" s="338"/>
      <c r="U63" s="336" t="str">
        <f>IF($AK$3="４週",SUMIFS($AK$11:$AK$30,$B$11:$B$30,U59)/4/$AH$5,IF($AK$3="歴月",SUMIFS($AK$11:$AK$30,$B$11:$B$30,U59)/$AL$5,"記載する期間を選択してください"))</f>
        <v>記載する期間を選択してください</v>
      </c>
      <c r="V63" s="337"/>
      <c r="W63" s="337"/>
      <c r="X63" s="337"/>
      <c r="Y63" s="337"/>
      <c r="Z63" s="338"/>
      <c r="AA63" s="336" t="str">
        <f>IF($AK$3="４週",SUMIFS($AK$11:$AK$30,$B$11:$B$30,AA59)/4/$AH$5,IF($AK$3="歴月",SUMIFS($AK$11:$AK$30,$B$11:$B$30,AA59)/$AL$5,"記載する期間を選択してください"))</f>
        <v>記載する期間を選択してください</v>
      </c>
      <c r="AB63" s="337"/>
      <c r="AC63" s="337"/>
      <c r="AD63" s="337"/>
      <c r="AE63" s="337"/>
      <c r="AF63" s="338"/>
      <c r="AG63" s="336" t="str">
        <f>IF($AK$3="４週",SUMIFS($AK$11:$AK$30,$B$11:$B$30,AG59)/4/$AH$5,IF($AK$3="歴月",SUMIFS($AK$11:$AK$30,$B$11:$B$30,AG59)/$AL$5,"記載する期間を選択してください"))</f>
        <v>記載する期間を選択してください</v>
      </c>
      <c r="AH63" s="337"/>
      <c r="AI63" s="337"/>
      <c r="AJ63" s="337"/>
      <c r="AK63" s="338"/>
      <c r="AL63" s="336" t="str">
        <f>IF($AK$3="４週",SUMIFS($AK$11:$AK$30,$B$11:$B$30,AL59)/4/$AH$5,IF($AK$3="歴月",SUMIFS($AK$11:$AK$30,$B$11:$B$30,AL59)/$AL$5,"記載する期間を選択してください"))</f>
        <v>記載する期間を選択してください</v>
      </c>
      <c r="AM63" s="338"/>
      <c r="AN63" s="62"/>
    </row>
    <row r="64" spans="1:43" ht="4.5" customHeight="1" x14ac:dyDescent="0.550000000000000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55000000000000004">
      <c r="A65" s="62"/>
      <c r="B65" s="82"/>
      <c r="C65" s="343" t="str">
        <f>IF(VLOOKUP($AK$1,選択肢!$A$1:$J$31,C70,FALSE)=0,"-",VLOOKUP($AK$1,選択肢!$A$1:$J$31,C70,FALSE))</f>
        <v>職業指導員</v>
      </c>
      <c r="D65" s="343"/>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550000000000000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550000000000000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550000000000000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55000000000000004">
      <c r="A69" s="62"/>
      <c r="B69" s="89" t="s">
        <v>201</v>
      </c>
      <c r="C69" s="336" t="str">
        <f>IF($AK$3="４週",SUMIFS($AK$11:$AK$30,$B$11:$B$30,C65)/4/$AH$5,IF($AK$3="歴月",SUMIFS($AK$11:$AK$30,$B$11:$B$30,C65)/$AL$5,"記載する期間を選択してください"))</f>
        <v>記載する期間を選択してください</v>
      </c>
      <c r="D69" s="338"/>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550000000000000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550000000000000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550000000000000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550000000000000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550000000000000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550000000000000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55000000000000004">
      <c r="A76" s="60" t="s">
        <v>170</v>
      </c>
      <c r="B76" s="103"/>
      <c r="C76" s="60"/>
      <c r="D76" s="60"/>
      <c r="E76" s="60"/>
      <c r="F76" s="60"/>
      <c r="G76" s="60"/>
    </row>
    <row r="77" spans="1:40" ht="15" customHeight="1" x14ac:dyDescent="0.55000000000000004">
      <c r="A77" s="60" t="s">
        <v>171</v>
      </c>
      <c r="B77" s="103"/>
      <c r="C77" s="60"/>
      <c r="D77" s="60"/>
      <c r="E77" s="60"/>
      <c r="F77" s="60"/>
      <c r="G77" s="60"/>
    </row>
    <row r="78" spans="1:40" ht="15" customHeight="1" x14ac:dyDescent="0.55000000000000004">
      <c r="A78" s="60"/>
      <c r="B78" s="81" t="s">
        <v>172</v>
      </c>
      <c r="C78" s="339" t="s">
        <v>173</v>
      </c>
      <c r="D78" s="339"/>
      <c r="E78" s="339"/>
      <c r="F78" s="60"/>
      <c r="G78" s="60"/>
    </row>
    <row r="79" spans="1:40" ht="15" customHeight="1" x14ac:dyDescent="0.55000000000000004">
      <c r="A79" s="60"/>
      <c r="B79" s="107" t="s">
        <v>190</v>
      </c>
      <c r="C79" s="335" t="s">
        <v>174</v>
      </c>
      <c r="D79" s="335"/>
      <c r="E79" s="335"/>
      <c r="F79" s="60"/>
      <c r="G79" s="60"/>
    </row>
    <row r="80" spans="1:40" ht="15" customHeight="1" x14ac:dyDescent="0.55000000000000004">
      <c r="A80" s="60"/>
      <c r="B80" s="107" t="s">
        <v>191</v>
      </c>
      <c r="C80" s="335" t="s">
        <v>175</v>
      </c>
      <c r="D80" s="335"/>
      <c r="E80" s="335"/>
      <c r="F80" s="60"/>
      <c r="G80" s="60"/>
    </row>
    <row r="81" spans="1:7" ht="15" customHeight="1" x14ac:dyDescent="0.55000000000000004">
      <c r="A81" s="60"/>
      <c r="B81" s="107" t="s">
        <v>192</v>
      </c>
      <c r="C81" s="335" t="s">
        <v>176</v>
      </c>
      <c r="D81" s="335"/>
      <c r="E81" s="335"/>
      <c r="F81" s="60"/>
      <c r="G81" s="60"/>
    </row>
    <row r="82" spans="1:7" ht="15" customHeight="1" x14ac:dyDescent="0.55000000000000004">
      <c r="A82" s="60"/>
      <c r="B82" s="107" t="s">
        <v>193</v>
      </c>
      <c r="C82" s="335" t="s">
        <v>177</v>
      </c>
      <c r="D82" s="335"/>
      <c r="E82" s="335"/>
      <c r="F82" s="60"/>
      <c r="G82" s="60"/>
    </row>
    <row r="83" spans="1:7" ht="15" customHeight="1" x14ac:dyDescent="0.55000000000000004">
      <c r="A83" s="60"/>
      <c r="B83" s="94" t="s">
        <v>178</v>
      </c>
      <c r="C83" s="60"/>
      <c r="D83" s="60"/>
      <c r="E83" s="60"/>
      <c r="F83" s="60"/>
      <c r="G83" s="60"/>
    </row>
    <row r="84" spans="1:7" ht="15" customHeight="1" x14ac:dyDescent="0.55000000000000004">
      <c r="A84" s="60"/>
      <c r="B84" s="94" t="s">
        <v>195</v>
      </c>
      <c r="C84" s="60"/>
      <c r="D84" s="60"/>
      <c r="E84" s="60"/>
      <c r="F84" s="60"/>
      <c r="G84" s="60"/>
    </row>
    <row r="85" spans="1:7" ht="15" customHeight="1" x14ac:dyDescent="0.55000000000000004">
      <c r="A85" s="60"/>
      <c r="B85" s="94" t="s">
        <v>179</v>
      </c>
      <c r="C85" s="60"/>
      <c r="D85" s="60"/>
      <c r="E85" s="60"/>
      <c r="F85" s="60"/>
      <c r="G85" s="60"/>
    </row>
    <row r="86" spans="1:7" ht="15" customHeight="1" x14ac:dyDescent="0.55000000000000004">
      <c r="A86" s="60" t="s">
        <v>180</v>
      </c>
      <c r="B86" s="103"/>
      <c r="C86" s="60"/>
      <c r="D86" s="60"/>
      <c r="E86" s="60"/>
      <c r="F86" s="60"/>
      <c r="G86" s="60"/>
    </row>
    <row r="87" spans="1:7" ht="15" customHeight="1" x14ac:dyDescent="0.55000000000000004">
      <c r="A87" s="60" t="s">
        <v>310</v>
      </c>
      <c r="B87" s="103"/>
      <c r="C87" s="60"/>
      <c r="D87" s="60"/>
      <c r="E87" s="60"/>
      <c r="F87" s="60"/>
      <c r="G87" s="60"/>
    </row>
    <row r="88" spans="1:7" ht="15" customHeight="1" x14ac:dyDescent="0.55000000000000004">
      <c r="A88" s="60" t="s">
        <v>196</v>
      </c>
      <c r="B88" s="103"/>
      <c r="C88" s="60"/>
      <c r="D88" s="60"/>
      <c r="E88" s="60"/>
      <c r="F88" s="60"/>
      <c r="G88" s="60"/>
    </row>
    <row r="89" spans="1:7" ht="15" customHeight="1" x14ac:dyDescent="0.55000000000000004">
      <c r="A89" s="60" t="s">
        <v>182</v>
      </c>
      <c r="B89" s="103"/>
      <c r="C89" s="60"/>
      <c r="D89" s="60"/>
      <c r="E89" s="60"/>
      <c r="F89" s="60"/>
      <c r="G89" s="60"/>
    </row>
    <row r="90" spans="1:7" ht="15" customHeight="1" x14ac:dyDescent="0.55000000000000004">
      <c r="A90" s="60" t="s">
        <v>295</v>
      </c>
      <c r="B90" s="103"/>
      <c r="C90" s="60"/>
      <c r="D90" s="60"/>
      <c r="E90" s="60"/>
      <c r="F90" s="60"/>
      <c r="G90" s="60"/>
    </row>
    <row r="91" spans="1:7" ht="15" customHeight="1" x14ac:dyDescent="0.55000000000000004">
      <c r="A91" s="60" t="s">
        <v>183</v>
      </c>
      <c r="B91" s="103"/>
      <c r="C91" s="60"/>
      <c r="D91" s="60"/>
      <c r="E91" s="60"/>
      <c r="F91" s="60"/>
      <c r="G91" s="60"/>
    </row>
    <row r="92" spans="1:7" ht="15" customHeight="1" x14ac:dyDescent="0.55000000000000004">
      <c r="A92" s="60" t="s">
        <v>184</v>
      </c>
      <c r="B92" s="103"/>
      <c r="C92" s="60"/>
      <c r="D92" s="60"/>
      <c r="E92" s="60"/>
      <c r="F92" s="60"/>
      <c r="G92" s="60"/>
    </row>
    <row r="93" spans="1:7" ht="15" customHeight="1" x14ac:dyDescent="0.55000000000000004">
      <c r="A93" s="60" t="s">
        <v>185</v>
      </c>
      <c r="B93" s="103"/>
      <c r="C93" s="60"/>
      <c r="D93" s="60"/>
      <c r="E93" s="60"/>
      <c r="F93" s="60"/>
      <c r="G93" s="60"/>
    </row>
    <row r="94" spans="1:7" ht="15" customHeight="1" x14ac:dyDescent="0.55000000000000004">
      <c r="A94" s="60" t="s">
        <v>186</v>
      </c>
      <c r="B94" s="103"/>
      <c r="C94" s="60"/>
      <c r="D94" s="60"/>
      <c r="E94" s="60"/>
      <c r="F94" s="60"/>
      <c r="G94" s="60"/>
    </row>
    <row r="95" spans="1:7" ht="15" customHeight="1" x14ac:dyDescent="0.55000000000000004">
      <c r="A95" s="60" t="s">
        <v>187</v>
      </c>
      <c r="B95" s="103"/>
      <c r="C95" s="60"/>
      <c r="D95" s="60"/>
      <c r="E95" s="60"/>
      <c r="F95" s="60"/>
      <c r="G95" s="60"/>
    </row>
    <row r="96" spans="1:7" ht="15" customHeight="1" x14ac:dyDescent="0.55000000000000004">
      <c r="A96" s="60" t="s">
        <v>188</v>
      </c>
      <c r="B96" s="103"/>
      <c r="C96" s="60"/>
      <c r="D96" s="60"/>
      <c r="E96" s="60"/>
      <c r="F96" s="60"/>
      <c r="G96" s="60"/>
    </row>
    <row r="97" spans="1:7" ht="15" customHeight="1" x14ac:dyDescent="0.55000000000000004">
      <c r="A97" s="60" t="s">
        <v>189</v>
      </c>
      <c r="B97" s="103"/>
      <c r="C97" s="60"/>
      <c r="D97" s="60"/>
      <c r="E97" s="60"/>
      <c r="F97" s="60"/>
      <c r="G97" s="60"/>
    </row>
    <row r="98" spans="1:7" ht="15" customHeight="1" x14ac:dyDescent="0.55000000000000004">
      <c r="A98" s="60" t="s">
        <v>194</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ゴシック,標準"&amp;10（参考様式6-1）</oddHeader>
  </headerFooter>
  <rowBreaks count="2" manualBreakCount="2">
    <brk id="35" max="39" man="1"/>
    <brk id="70" max="3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zoomScaleNormal="100" zoomScaleSheetLayoutView="100" workbookViewId="0">
      <selection activeCell="AO1" sqref="AO1"/>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69" t="s">
        <v>100</v>
      </c>
      <c r="AL1" s="369"/>
      <c r="AM1" s="369"/>
      <c r="AN1" s="369"/>
    </row>
    <row r="2" spans="1:40" ht="18" customHeight="1" x14ac:dyDescent="0.55000000000000004">
      <c r="A2" s="62"/>
      <c r="B2" s="65"/>
      <c r="C2" s="65"/>
      <c r="D2" s="65"/>
      <c r="E2" s="65"/>
      <c r="F2" s="65"/>
      <c r="G2" s="65"/>
      <c r="H2" s="65"/>
      <c r="I2" s="65"/>
      <c r="J2" s="65"/>
      <c r="K2" s="105"/>
      <c r="L2" s="105"/>
      <c r="M2" s="370"/>
      <c r="N2" s="370"/>
      <c r="O2" s="370"/>
      <c r="P2" s="370"/>
      <c r="Q2" s="371" t="s">
        <v>150</v>
      </c>
      <c r="R2" s="371"/>
      <c r="S2" s="370"/>
      <c r="T2" s="370"/>
      <c r="U2" s="371" t="s">
        <v>151</v>
      </c>
      <c r="V2" s="371"/>
      <c r="W2" s="65"/>
      <c r="X2" s="65"/>
      <c r="Y2" s="65"/>
      <c r="Z2" s="95"/>
      <c r="AA2" s="95"/>
      <c r="AC2" s="88"/>
      <c r="AD2" s="65"/>
      <c r="AE2" s="65"/>
      <c r="AF2" s="65"/>
      <c r="AG2" s="65"/>
      <c r="AH2" s="65"/>
      <c r="AI2" s="88" t="s">
        <v>156</v>
      </c>
      <c r="AJ2" s="88"/>
      <c r="AK2" s="372"/>
      <c r="AL2" s="372"/>
      <c r="AM2" s="372"/>
      <c r="AN2" s="372"/>
    </row>
    <row r="3" spans="1:40" ht="18" customHeight="1" x14ac:dyDescent="0.550000000000000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61"/>
      <c r="AL3" s="361"/>
      <c r="AM3" s="361"/>
      <c r="AN3" s="361"/>
    </row>
    <row r="4" spans="1:40" ht="18" customHeight="1" x14ac:dyDescent="0.550000000000000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61"/>
      <c r="AL4" s="361"/>
      <c r="AM4" s="361"/>
      <c r="AN4" s="361"/>
    </row>
    <row r="5" spans="1:40" ht="18" customHeight="1" x14ac:dyDescent="0.550000000000000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2"/>
      <c r="AI5" s="362"/>
      <c r="AJ5" s="362"/>
      <c r="AK5" s="97" t="s">
        <v>157</v>
      </c>
      <c r="AL5" s="110"/>
      <c r="AM5" s="97" t="s">
        <v>158</v>
      </c>
      <c r="AN5" s="95"/>
    </row>
    <row r="6" spans="1:40" ht="10" customHeight="1" x14ac:dyDescent="0.550000000000000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55000000000000004">
      <c r="A7" s="363" t="s">
        <v>153</v>
      </c>
      <c r="B7" s="339" t="s">
        <v>162</v>
      </c>
      <c r="C7" s="364" t="s">
        <v>163</v>
      </c>
      <c r="D7" s="339" t="s">
        <v>164</v>
      </c>
      <c r="E7" s="355" t="s">
        <v>165</v>
      </c>
      <c r="F7" s="367" t="s">
        <v>197</v>
      </c>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t="s">
        <v>198</v>
      </c>
      <c r="AL7" s="359" t="s">
        <v>199</v>
      </c>
      <c r="AM7" s="360" t="s">
        <v>200</v>
      </c>
      <c r="AN7" s="360"/>
    </row>
    <row r="8" spans="1:40" ht="15" customHeight="1" x14ac:dyDescent="0.55000000000000004">
      <c r="A8" s="363"/>
      <c r="B8" s="339"/>
      <c r="C8" s="365"/>
      <c r="D8" s="339"/>
      <c r="E8" s="355"/>
      <c r="F8" s="339" t="s">
        <v>104</v>
      </c>
      <c r="G8" s="339"/>
      <c r="H8" s="339"/>
      <c r="I8" s="339"/>
      <c r="J8" s="339"/>
      <c r="K8" s="339"/>
      <c r="L8" s="339"/>
      <c r="M8" s="339" t="s">
        <v>105</v>
      </c>
      <c r="N8" s="339"/>
      <c r="O8" s="339"/>
      <c r="P8" s="339"/>
      <c r="Q8" s="339"/>
      <c r="R8" s="339"/>
      <c r="S8" s="339"/>
      <c r="T8" s="339" t="s">
        <v>106</v>
      </c>
      <c r="U8" s="339"/>
      <c r="V8" s="339"/>
      <c r="W8" s="339"/>
      <c r="X8" s="339"/>
      <c r="Y8" s="339"/>
      <c r="Z8" s="339"/>
      <c r="AA8" s="339" t="s">
        <v>107</v>
      </c>
      <c r="AB8" s="339"/>
      <c r="AC8" s="339"/>
      <c r="AD8" s="339"/>
      <c r="AE8" s="339"/>
      <c r="AF8" s="339"/>
      <c r="AG8" s="339"/>
      <c r="AH8" s="339" t="s">
        <v>110</v>
      </c>
      <c r="AI8" s="339"/>
      <c r="AJ8" s="339"/>
      <c r="AK8" s="368"/>
      <c r="AL8" s="359"/>
      <c r="AM8" s="360"/>
      <c r="AN8" s="360"/>
    </row>
    <row r="9" spans="1:40" ht="15" customHeight="1" x14ac:dyDescent="0.55000000000000004">
      <c r="A9" s="363"/>
      <c r="B9" s="339"/>
      <c r="C9" s="365"/>
      <c r="D9" s="339"/>
      <c r="E9" s="355"/>
      <c r="F9" s="66" t="e">
        <f>DATE($M$2,$S$2,1)</f>
        <v>#NUM!</v>
      </c>
      <c r="G9" s="66" t="e">
        <f>DATE($M$2,$S$2,2)</f>
        <v>#NUM!</v>
      </c>
      <c r="H9" s="66" t="e">
        <f>DATE($M$2,$S$2,3)</f>
        <v>#NUM!</v>
      </c>
      <c r="I9" s="66" t="e">
        <f>DATE($M$2,$S$2,4)</f>
        <v>#NUM!</v>
      </c>
      <c r="J9" s="66" t="e">
        <f>DATE($M$2,$S$2,5)</f>
        <v>#NUM!</v>
      </c>
      <c r="K9" s="66" t="e">
        <f>DATE($M$2,$S$2,6)</f>
        <v>#NUM!</v>
      </c>
      <c r="L9" s="66" t="e">
        <f>DATE($M$2,$S$2,7)</f>
        <v>#NUM!</v>
      </c>
      <c r="M9" s="66" t="e">
        <f>DATE($M$2,$S$2,8)</f>
        <v>#NUM!</v>
      </c>
      <c r="N9" s="66" t="e">
        <f>DATE($M$2,$S$2,9)</f>
        <v>#NUM!</v>
      </c>
      <c r="O9" s="66" t="e">
        <f>DATE($M$2,$S$2,10)</f>
        <v>#NUM!</v>
      </c>
      <c r="P9" s="66" t="e">
        <f>DATE($M$2,$S$2,11)</f>
        <v>#NUM!</v>
      </c>
      <c r="Q9" s="66" t="e">
        <f>DATE($M$2,$S$2,12)</f>
        <v>#NUM!</v>
      </c>
      <c r="R9" s="66" t="e">
        <f>DATE($M$2,$S$2,13)</f>
        <v>#NUM!</v>
      </c>
      <c r="S9" s="66" t="e">
        <f>DATE($M$2,$S$2,14)</f>
        <v>#NUM!</v>
      </c>
      <c r="T9" s="66" t="e">
        <f>DATE($M$2,$S$2,15)</f>
        <v>#NUM!</v>
      </c>
      <c r="U9" s="66" t="e">
        <f>DATE($M$2,$S$2,16)</f>
        <v>#NUM!</v>
      </c>
      <c r="V9" s="66" t="e">
        <f>DATE($M$2,$S$2,17)</f>
        <v>#NUM!</v>
      </c>
      <c r="W9" s="66" t="e">
        <f>DATE($M$2,$S$2,18)</f>
        <v>#NUM!</v>
      </c>
      <c r="X9" s="66" t="e">
        <f>DATE($M$2,$S$2,19)</f>
        <v>#NUM!</v>
      </c>
      <c r="Y9" s="66" t="e">
        <f>DATE($M$2,$S$2,20)</f>
        <v>#NUM!</v>
      </c>
      <c r="Z9" s="66" t="e">
        <f>DATE($M$2,$S$2,21)</f>
        <v>#NUM!</v>
      </c>
      <c r="AA9" s="66" t="e">
        <f>DATE($M$2,$S$2,22)</f>
        <v>#NUM!</v>
      </c>
      <c r="AB9" s="66" t="e">
        <f>DATE($M$2,$S$2,23)</f>
        <v>#NUM!</v>
      </c>
      <c r="AC9" s="66" t="e">
        <f>DATE($M$2,$S$2,24)</f>
        <v>#NUM!</v>
      </c>
      <c r="AD9" s="66" t="e">
        <f>DATE($M$2,$S$2,25)</f>
        <v>#NUM!</v>
      </c>
      <c r="AE9" s="66" t="e">
        <f>DATE($M$2,$S$2,26)</f>
        <v>#NUM!</v>
      </c>
      <c r="AF9" s="66" t="e">
        <f>DATE($M$2,$S$2,27)</f>
        <v>#NUM!</v>
      </c>
      <c r="AG9" s="66" t="e">
        <f>DATE($M$2,$S$2,28)</f>
        <v>#NUM!</v>
      </c>
      <c r="AH9" s="66" t="e">
        <f>IF(DAY(EOMONTH(F9,0))&lt;29,"",DATE($M$2,$S$2,29))</f>
        <v>#NUM!</v>
      </c>
      <c r="AI9" s="66" t="e">
        <f>IF(DAY(EOMONTH(F9,0))&lt;30,"",DATE($M$2,$S$2,30))</f>
        <v>#NUM!</v>
      </c>
      <c r="AJ9" s="66" t="e">
        <f>IF(DAY(EOMONTH(F9,0))&lt;31,"",DATE($M$2,$S$2,31))</f>
        <v>#NUM!</v>
      </c>
      <c r="AK9" s="368"/>
      <c r="AL9" s="359"/>
      <c r="AM9" s="360"/>
      <c r="AN9" s="360"/>
    </row>
    <row r="10" spans="1:40" ht="15" customHeight="1" x14ac:dyDescent="0.55000000000000004">
      <c r="A10" s="363"/>
      <c r="B10" s="339"/>
      <c r="C10" s="366"/>
      <c r="D10" s="339"/>
      <c r="E10" s="355"/>
      <c r="F10" s="67" t="e">
        <f>DATE($M$2,$S$2,1)</f>
        <v>#NUM!</v>
      </c>
      <c r="G10" s="67" t="e">
        <f>DATE($M$2,$S$2,2)</f>
        <v>#NUM!</v>
      </c>
      <c r="H10" s="67" t="e">
        <f>DATE($M$2,$S$2,3)</f>
        <v>#NUM!</v>
      </c>
      <c r="I10" s="67" t="e">
        <f>DATE($M$2,$S$2,4)</f>
        <v>#NUM!</v>
      </c>
      <c r="J10" s="67" t="e">
        <f>DATE($M$2,$S$2,5)</f>
        <v>#NUM!</v>
      </c>
      <c r="K10" s="67" t="e">
        <f>DATE($M$2,$S$2,6)</f>
        <v>#NUM!</v>
      </c>
      <c r="L10" s="67" t="e">
        <f>DATE($M$2,$S$2,7)</f>
        <v>#NUM!</v>
      </c>
      <c r="M10" s="67" t="e">
        <f>DATE($M$2,$S$2,8)</f>
        <v>#NUM!</v>
      </c>
      <c r="N10" s="67" t="e">
        <f>DATE($M$2,$S$2,9)</f>
        <v>#NUM!</v>
      </c>
      <c r="O10" s="67" t="e">
        <f>DATE($M$2,$S$2,10)</f>
        <v>#NUM!</v>
      </c>
      <c r="P10" s="67" t="e">
        <f>DATE($M$2,$S$2,11)</f>
        <v>#NUM!</v>
      </c>
      <c r="Q10" s="67" t="e">
        <f>DATE($M$2,$S$2,12)</f>
        <v>#NUM!</v>
      </c>
      <c r="R10" s="67" t="e">
        <f>DATE($M$2,$S$2,13)</f>
        <v>#NUM!</v>
      </c>
      <c r="S10" s="67" t="e">
        <f>DATE($M$2,$S$2,14)</f>
        <v>#NUM!</v>
      </c>
      <c r="T10" s="67" t="e">
        <f>DATE($M$2,$S$2,15)</f>
        <v>#NUM!</v>
      </c>
      <c r="U10" s="67" t="e">
        <f>DATE($M$2,$S$2,16)</f>
        <v>#NUM!</v>
      </c>
      <c r="V10" s="67" t="e">
        <f>DATE($M$2,$S$2,17)</f>
        <v>#NUM!</v>
      </c>
      <c r="W10" s="67" t="e">
        <f>DATE($M$2,$S$2,18)</f>
        <v>#NUM!</v>
      </c>
      <c r="X10" s="67" t="e">
        <f>DATE($M$2,$S$2,19)</f>
        <v>#NUM!</v>
      </c>
      <c r="Y10" s="67" t="e">
        <f>DATE($M$2,$S$2,20)</f>
        <v>#NUM!</v>
      </c>
      <c r="Z10" s="67" t="e">
        <f>DATE($M$2,$S$2,21)</f>
        <v>#NUM!</v>
      </c>
      <c r="AA10" s="67" t="e">
        <f>DATE($M$2,$S$2,22)</f>
        <v>#NUM!</v>
      </c>
      <c r="AB10" s="67" t="e">
        <f>DATE($M$2,$S$2,23)</f>
        <v>#NUM!</v>
      </c>
      <c r="AC10" s="67" t="e">
        <f>DATE($M$2,$S$2,24)</f>
        <v>#NUM!</v>
      </c>
      <c r="AD10" s="67" t="e">
        <f>DATE($M$2,$S$2,25)</f>
        <v>#NUM!</v>
      </c>
      <c r="AE10" s="67" t="e">
        <f>DATE($M$2,$S$2,26)</f>
        <v>#NUM!</v>
      </c>
      <c r="AF10" s="67" t="e">
        <f>DATE($M$2,$S$2,27)</f>
        <v>#NUM!</v>
      </c>
      <c r="AG10" s="67" t="e">
        <f>DATE($M$2,$S$2,28)</f>
        <v>#NUM!</v>
      </c>
      <c r="AH10" s="67" t="e">
        <f>IF(DAY(EOMONTH(F10,0))&lt;29,"",DATE($M$2,$S$2,29))</f>
        <v>#NUM!</v>
      </c>
      <c r="AI10" s="67" t="e">
        <f>IF(DAY(EOMONTH(F10,0))&lt;30,"",DATE($M$2,$S$2,30))</f>
        <v>#NUM!</v>
      </c>
      <c r="AJ10" s="67" t="e">
        <f>IF(DAY(EOMONTH(F10,0))&lt;31,"",DATE($M$2,$S$2,31))</f>
        <v>#NUM!</v>
      </c>
      <c r="AK10" s="368"/>
      <c r="AL10" s="359"/>
      <c r="AM10" s="360"/>
      <c r="AN10" s="360"/>
    </row>
    <row r="11" spans="1:40" ht="18" customHeight="1" x14ac:dyDescent="0.55000000000000004">
      <c r="A11" s="79">
        <v>1</v>
      </c>
      <c r="B11" s="115"/>
      <c r="C11" s="90"/>
      <c r="D11" s="116"/>
      <c r="E11" s="117"/>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t="e">
        <f>IF($AK$3="４週",AK11/4,AK11/(DAY(EOMONTH($F$9,0))/7))</f>
        <v>#NUM!</v>
      </c>
      <c r="AM11" s="354"/>
      <c r="AN11" s="354"/>
    </row>
    <row r="12" spans="1:40" ht="18" customHeight="1" x14ac:dyDescent="0.55000000000000004">
      <c r="A12" s="79">
        <v>2</v>
      </c>
      <c r="B12" s="115"/>
      <c r="C12" s="90"/>
      <c r="D12" s="116"/>
      <c r="E12" s="117"/>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t="e">
        <f>IF($AK$3="４週",AK12/4,AK12/(DAY(EOMONTH($F$9,0))/7))</f>
        <v>#NUM!</v>
      </c>
      <c r="AM12" s="354"/>
      <c r="AN12" s="354"/>
    </row>
    <row r="13" spans="1:40" ht="18" customHeight="1" x14ac:dyDescent="0.55000000000000004">
      <c r="A13" s="79">
        <v>3</v>
      </c>
      <c r="B13" s="115"/>
      <c r="C13" s="90"/>
      <c r="D13" s="116"/>
      <c r="E13" s="117"/>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t="e">
        <f>IF($AK$3="４週",AK13/4,AK13/(DAY(EOMONTH($F$9,0))/7))</f>
        <v>#NUM!</v>
      </c>
      <c r="AM13" s="354"/>
      <c r="AN13" s="354"/>
    </row>
    <row r="14" spans="1:40" ht="18" customHeight="1" x14ac:dyDescent="0.55000000000000004">
      <c r="A14" s="79">
        <v>4</v>
      </c>
      <c r="B14" s="115"/>
      <c r="C14" s="90"/>
      <c r="D14" s="116"/>
      <c r="E14" s="117"/>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t="e">
        <f>IF($AK$3="４週",AK14/4,AK14/(DAY(EOMONTH($F$9,0))/7))</f>
        <v>#NUM!</v>
      </c>
      <c r="AM14" s="354"/>
      <c r="AN14" s="354"/>
    </row>
    <row r="15" spans="1:40" ht="18" customHeight="1" x14ac:dyDescent="0.550000000000000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t="e">
        <f t="shared" ref="AL15:AL30" si="1">IF($AK$3="４週",AK15/4,AK15/(DAY(EOMONTH($F$9,0))/7))</f>
        <v>#NUM!</v>
      </c>
      <c r="AM15" s="354"/>
      <c r="AN15" s="354"/>
    </row>
    <row r="16" spans="1:40" ht="18" customHeight="1" x14ac:dyDescent="0.550000000000000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t="e">
        <f t="shared" si="1"/>
        <v>#NUM!</v>
      </c>
      <c r="AM16" s="354"/>
      <c r="AN16" s="354"/>
    </row>
    <row r="17" spans="1:40" ht="18" customHeight="1" x14ac:dyDescent="0.550000000000000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t="e">
        <f t="shared" si="1"/>
        <v>#NUM!</v>
      </c>
      <c r="AM17" s="354"/>
      <c r="AN17" s="354"/>
    </row>
    <row r="18" spans="1:40" ht="18" customHeight="1" x14ac:dyDescent="0.550000000000000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t="e">
        <f t="shared" si="1"/>
        <v>#NUM!</v>
      </c>
      <c r="AM18" s="354"/>
      <c r="AN18" s="354"/>
    </row>
    <row r="19" spans="1:40" ht="18" customHeight="1" x14ac:dyDescent="0.550000000000000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t="e">
        <f t="shared" si="1"/>
        <v>#NUM!</v>
      </c>
      <c r="AM19" s="354"/>
      <c r="AN19" s="354"/>
    </row>
    <row r="20" spans="1:40" ht="18" customHeight="1" x14ac:dyDescent="0.550000000000000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t="e">
        <f t="shared" si="1"/>
        <v>#NUM!</v>
      </c>
      <c r="AM20" s="354"/>
      <c r="AN20" s="354"/>
    </row>
    <row r="21" spans="1:40" ht="18" customHeight="1" x14ac:dyDescent="0.550000000000000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t="e">
        <f t="shared" si="1"/>
        <v>#NUM!</v>
      </c>
      <c r="AM21" s="354"/>
      <c r="AN21" s="354"/>
    </row>
    <row r="22" spans="1:40" ht="18" customHeight="1" x14ac:dyDescent="0.550000000000000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t="e">
        <f t="shared" si="1"/>
        <v>#NUM!</v>
      </c>
      <c r="AM22" s="354"/>
      <c r="AN22" s="354"/>
    </row>
    <row r="23" spans="1:40" ht="18" customHeight="1" x14ac:dyDescent="0.550000000000000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t="e">
        <f t="shared" si="1"/>
        <v>#NUM!</v>
      </c>
      <c r="AM23" s="354"/>
      <c r="AN23" s="354"/>
    </row>
    <row r="24" spans="1:40" ht="18" customHeight="1" x14ac:dyDescent="0.550000000000000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t="e">
        <f t="shared" si="1"/>
        <v>#NUM!</v>
      </c>
      <c r="AM24" s="354"/>
      <c r="AN24" s="354"/>
    </row>
    <row r="25" spans="1:40" ht="18" customHeight="1" x14ac:dyDescent="0.550000000000000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t="e">
        <f t="shared" si="1"/>
        <v>#NUM!</v>
      </c>
      <c r="AM25" s="354"/>
      <c r="AN25" s="354"/>
    </row>
    <row r="26" spans="1:40" ht="18" customHeight="1" x14ac:dyDescent="0.550000000000000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t="e">
        <f t="shared" si="1"/>
        <v>#NUM!</v>
      </c>
      <c r="AM26" s="354"/>
      <c r="AN26" s="354"/>
    </row>
    <row r="27" spans="1:40" ht="18" customHeight="1" x14ac:dyDescent="0.550000000000000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t="e">
        <f t="shared" si="1"/>
        <v>#NUM!</v>
      </c>
      <c r="AM27" s="354"/>
      <c r="AN27" s="354"/>
    </row>
    <row r="28" spans="1:40" ht="18" customHeight="1" x14ac:dyDescent="0.550000000000000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t="e">
        <f t="shared" si="1"/>
        <v>#NUM!</v>
      </c>
      <c r="AM28" s="354"/>
      <c r="AN28" s="354"/>
    </row>
    <row r="29" spans="1:40" ht="18" customHeight="1" x14ac:dyDescent="0.550000000000000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t="e">
        <f t="shared" si="1"/>
        <v>#NUM!</v>
      </c>
      <c r="AM29" s="354"/>
      <c r="AN29" s="354"/>
    </row>
    <row r="30" spans="1:40" ht="18" customHeight="1" x14ac:dyDescent="0.550000000000000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t="e">
        <f t="shared" si="1"/>
        <v>#NUM!</v>
      </c>
      <c r="AM30" s="354"/>
      <c r="AN30" s="354"/>
    </row>
    <row r="31" spans="1:40" ht="18" customHeight="1" x14ac:dyDescent="0.55000000000000004">
      <c r="A31" s="355" t="s">
        <v>94</v>
      </c>
      <c r="B31" s="356"/>
      <c r="C31" s="356"/>
      <c r="D31" s="356"/>
      <c r="E31" s="356"/>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t="e">
        <f>IF($AK$3="４週",AK31/4,AK31/(DAY(EOMONTH($F$9,0))/7))</f>
        <v>#NUM!</v>
      </c>
      <c r="AM31" s="357"/>
      <c r="AN31" s="357"/>
    </row>
    <row r="32" spans="1:40" ht="18" customHeight="1" x14ac:dyDescent="0.55000000000000004">
      <c r="A32" s="356" t="s">
        <v>96</v>
      </c>
      <c r="B32" s="356"/>
      <c r="C32" s="356"/>
      <c r="D32" s="356"/>
      <c r="E32" s="358"/>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57"/>
      <c r="AN32" s="357"/>
    </row>
    <row r="33" spans="1:40" s="72" customFormat="1" ht="15" customHeight="1" x14ac:dyDescent="0.550000000000000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55000000000000004">
      <c r="A34" s="174"/>
      <c r="B34" s="174"/>
      <c r="C34" s="174"/>
      <c r="D34" s="174"/>
      <c r="E34" s="174"/>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4"/>
      <c r="AL34" s="174"/>
      <c r="AM34" s="71"/>
    </row>
    <row r="35" spans="1:40" s="72" customFormat="1" ht="15" customHeight="1" x14ac:dyDescent="0.55000000000000004">
      <c r="A35" s="174"/>
      <c r="B35" s="174"/>
      <c r="C35" s="174"/>
      <c r="D35" s="174"/>
      <c r="E35" s="174"/>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4"/>
      <c r="AL35" s="174"/>
      <c r="AM35" s="71"/>
    </row>
    <row r="36" spans="1:40" ht="21" customHeight="1" x14ac:dyDescent="0.550000000000000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x14ac:dyDescent="0.55000000000000004">
      <c r="A37" s="62"/>
      <c r="B37" s="82"/>
      <c r="C37" s="336" t="str">
        <f>IF(VLOOKUP($AK$1,選択肢!$A$1:$J$31,C42,FALSE)=0,"-",VLOOKUP($AK$1,選択肢!$A$1:$J$31,C42,FALSE))</f>
        <v>管理者</v>
      </c>
      <c r="D37" s="337"/>
      <c r="E37" s="343" t="str">
        <f>IF(VLOOKUP($AK$1,選択肢!$A$1:$J$31,E42,FALSE)=0,"-",VLOOKUP($AK$1,選択肢!$A$1:$J$31,E42,FALSE))</f>
        <v>従業者</v>
      </c>
      <c r="F37" s="343"/>
      <c r="G37" s="343"/>
      <c r="H37" s="343"/>
      <c r="I37" s="336" t="str">
        <f>IF(VLOOKUP($AK$1,選択肢!$A$1:$J$31,I42,FALSE)=0,"-",VLOOKUP($AK$1,選択肢!$A$1:$J$31,I42,FALSE))</f>
        <v>-</v>
      </c>
      <c r="J37" s="337"/>
      <c r="K37" s="337"/>
      <c r="L37" s="337"/>
      <c r="M37" s="337"/>
      <c r="N37" s="338"/>
      <c r="O37" s="336" t="str">
        <f>IF(VLOOKUP($AK$1,選択肢!$A$1:$J$31,O42,FALSE)=0,"-",VLOOKUP($AK$1,選択肢!$A$1:$J$31,O42,FALSE))</f>
        <v>-</v>
      </c>
      <c r="P37" s="337"/>
      <c r="Q37" s="337"/>
      <c r="R37" s="337"/>
      <c r="S37" s="337"/>
      <c r="T37" s="338"/>
      <c r="U37" s="336" t="str">
        <f>IF(VLOOKUP($AK$1,選択肢!$A$1:$J$31,U42,FALSE)=0,"-",VLOOKUP($AK$1,選択肢!$A$1:$J$31,U42,FALSE))</f>
        <v>-</v>
      </c>
      <c r="V37" s="337"/>
      <c r="W37" s="337"/>
      <c r="X37" s="337"/>
      <c r="Y37" s="337"/>
      <c r="Z37" s="338"/>
      <c r="AA37" s="336" t="str">
        <f>IF(VLOOKUP($AK$1,選択肢!$A$1:$J$31,AA42,FALSE)=0,"-",VLOOKUP($AK$1,選択肢!$A$1:$J$31,AA42,FALSE))</f>
        <v>-</v>
      </c>
      <c r="AB37" s="337"/>
      <c r="AC37" s="337"/>
      <c r="AD37" s="337"/>
      <c r="AE37" s="337"/>
      <c r="AF37" s="338"/>
      <c r="AG37" s="343" t="str">
        <f>IF(VLOOKUP($AK$1,選択肢!$A$1:$J$31,AG42,FALSE)=0,"-",VLOOKUP($AK$1,選択肢!$A$1:$J$31,AG42,FALSE))</f>
        <v>-</v>
      </c>
      <c r="AH37" s="343"/>
      <c r="AI37" s="343"/>
      <c r="AJ37" s="343"/>
      <c r="AK37" s="343"/>
      <c r="AL37" s="343" t="str">
        <f>IF(VLOOKUP($AK$1,選択肢!$A$1:$J$31,AL42,FALSE)=0,"-",VLOOKUP($AK$1,選択肢!$A$1:$J$31,AL42,FALSE))</f>
        <v>-</v>
      </c>
      <c r="AM37" s="343"/>
      <c r="AN37" s="62"/>
    </row>
    <row r="38" spans="1:40" ht="18" customHeight="1" x14ac:dyDescent="0.55000000000000004">
      <c r="A38" s="62"/>
      <c r="B38" s="82"/>
      <c r="C38" s="114" t="s">
        <v>56</v>
      </c>
      <c r="D38" s="114" t="s">
        <v>57</v>
      </c>
      <c r="E38" s="113" t="s">
        <v>56</v>
      </c>
      <c r="F38" s="344" t="s">
        <v>57</v>
      </c>
      <c r="G38" s="344"/>
      <c r="H38" s="344"/>
      <c r="I38" s="340" t="s">
        <v>56</v>
      </c>
      <c r="J38" s="341"/>
      <c r="K38" s="342"/>
      <c r="L38" s="340" t="s">
        <v>57</v>
      </c>
      <c r="M38" s="341"/>
      <c r="N38" s="342"/>
      <c r="O38" s="340" t="s">
        <v>56</v>
      </c>
      <c r="P38" s="341"/>
      <c r="Q38" s="342"/>
      <c r="R38" s="340" t="s">
        <v>57</v>
      </c>
      <c r="S38" s="341"/>
      <c r="T38" s="342"/>
      <c r="U38" s="340" t="s">
        <v>56</v>
      </c>
      <c r="V38" s="341"/>
      <c r="W38" s="342"/>
      <c r="X38" s="340" t="s">
        <v>57</v>
      </c>
      <c r="Y38" s="341"/>
      <c r="Z38" s="342"/>
      <c r="AA38" s="340" t="s">
        <v>56</v>
      </c>
      <c r="AB38" s="341"/>
      <c r="AC38" s="342"/>
      <c r="AD38" s="340" t="s">
        <v>57</v>
      </c>
      <c r="AE38" s="341"/>
      <c r="AF38" s="342"/>
      <c r="AG38" s="340" t="s">
        <v>56</v>
      </c>
      <c r="AH38" s="341"/>
      <c r="AI38" s="342"/>
      <c r="AJ38" s="340" t="s">
        <v>57</v>
      </c>
      <c r="AK38" s="342"/>
      <c r="AL38" s="113" t="s">
        <v>19</v>
      </c>
      <c r="AM38" s="113" t="s">
        <v>18</v>
      </c>
      <c r="AN38" s="62"/>
    </row>
    <row r="39" spans="1:40" ht="18" customHeight="1" x14ac:dyDescent="0.55000000000000004">
      <c r="A39" s="62"/>
      <c r="B39" s="81" t="s">
        <v>108</v>
      </c>
      <c r="C39" s="113">
        <f>COUNTIFS($B$11:$B$30,C$37,$C$11:$C$30,"A",$E$11:$E$30,"*")</f>
        <v>0</v>
      </c>
      <c r="D39" s="113">
        <f>COUNTIFS($B$11:$B$30,C$37,$C$11:$C$30,"B",$E$11:$E$30,"*")</f>
        <v>0</v>
      </c>
      <c r="E39" s="113">
        <f>COUNTIFS($B$11:$B$30,E$37,$C$11:$C$30,"A",$E$11:$E$30,"*")</f>
        <v>0</v>
      </c>
      <c r="F39" s="340">
        <f>COUNTIFS($B$11:$B$30,E$37,$C$11:$C$30,"B",$E$11:$E$30,"*")</f>
        <v>0</v>
      </c>
      <c r="G39" s="341"/>
      <c r="H39" s="342"/>
      <c r="I39" s="340">
        <f>COUNTIFS($B$11:$B$30,I$37,$C$11:$C$30,"A",$E$11:$E$30,"*")</f>
        <v>0</v>
      </c>
      <c r="J39" s="341"/>
      <c r="K39" s="342"/>
      <c r="L39" s="340">
        <f>COUNTIFS($B$11:$B$30,I$37,$C$11:$C$30,"B",$E$11:$E$30,"*")</f>
        <v>0</v>
      </c>
      <c r="M39" s="341"/>
      <c r="N39" s="342"/>
      <c r="O39" s="340">
        <f>COUNTIFS($B$11:$B$30,O$37,$C$11:$C$30,"A",$E$11:$E$30,"*")</f>
        <v>0</v>
      </c>
      <c r="P39" s="341"/>
      <c r="Q39" s="342"/>
      <c r="R39" s="340">
        <f>COUNTIFS($B$11:$B$30,O$37,$C$11:$C$30,"B",$E$11:$E$30,"*")</f>
        <v>0</v>
      </c>
      <c r="S39" s="341"/>
      <c r="T39" s="342"/>
      <c r="U39" s="340">
        <f>COUNTIFS($B$11:$B$30,U$37,$C$11:$C$30,"A",$E$11:$E$30,"*")</f>
        <v>0</v>
      </c>
      <c r="V39" s="341"/>
      <c r="W39" s="342"/>
      <c r="X39" s="340">
        <f>COUNTIFS($B$11:$B$30,U$37,$C$11:$C$30,"B",$E$11:$E$30,"*")</f>
        <v>0</v>
      </c>
      <c r="Y39" s="341"/>
      <c r="Z39" s="342"/>
      <c r="AA39" s="340">
        <f>COUNTIFS($B$11:$B$30,AA$37,$C$11:$C$30,"A",$E$11:$E$30,"*")</f>
        <v>0</v>
      </c>
      <c r="AB39" s="341"/>
      <c r="AC39" s="342"/>
      <c r="AD39" s="340">
        <f>COUNTIFS($B$11:$B$30,AA$37,$C$11:$C$30,"B",$E$11:$E$30,"*")</f>
        <v>0</v>
      </c>
      <c r="AE39" s="341"/>
      <c r="AF39" s="342"/>
      <c r="AG39" s="340">
        <f>COUNTIFS($B$11:$B$30,AG$37,$C$11:$C$30,"A",$E$11:$E$30,"*")</f>
        <v>0</v>
      </c>
      <c r="AH39" s="341"/>
      <c r="AI39" s="342"/>
      <c r="AJ39" s="340">
        <f>COUNTIFS($B$11:$B$30,AG$37,$C$11:$C$30,"B",$E$11:$E$30,"*")</f>
        <v>0</v>
      </c>
      <c r="AK39" s="342"/>
      <c r="AL39" s="113">
        <f>COUNTIFS($B$11:$B$30,AL$37,$C$11:$C$30,"A",$E$11:$E$30,"*")</f>
        <v>0</v>
      </c>
      <c r="AM39" s="113">
        <f>COUNTIFS($B$11:$B$30,AL$37,$C$11:$C$30,"B",$E$11:$E$30,"*")</f>
        <v>0</v>
      </c>
      <c r="AN39" s="62"/>
    </row>
    <row r="40" spans="1:40" ht="18" customHeight="1" x14ac:dyDescent="0.55000000000000004">
      <c r="A40" s="62"/>
      <c r="B40" s="89" t="s">
        <v>109</v>
      </c>
      <c r="C40" s="113">
        <f>COUNTIFS($B$11:$B$30,C$37,$C$11:$C$30,"C",$E$11:$E$30,"*")</f>
        <v>0</v>
      </c>
      <c r="D40" s="113">
        <f>COUNTIFS($B$11:$B$30,C$37,$C$11:$C$30,"D",$E$11:$E$30,"*")</f>
        <v>0</v>
      </c>
      <c r="E40" s="113">
        <f>COUNTIFS($B$11:$B$30,E$37,$C$11:$C$30,"C",$E$11:$E$30,"*")</f>
        <v>0</v>
      </c>
      <c r="F40" s="340">
        <f>COUNTIFS($B$11:$B$30,E$37,$C$11:$C$30,"D",$E$11:$E$30,"*")</f>
        <v>0</v>
      </c>
      <c r="G40" s="341"/>
      <c r="H40" s="342"/>
      <c r="I40" s="340">
        <f>COUNTIFS($B$11:$B$30,I$37,$C$11:$C$30,"C",$E$11:$E$30,"*")</f>
        <v>0</v>
      </c>
      <c r="J40" s="341"/>
      <c r="K40" s="342"/>
      <c r="L40" s="340">
        <f>COUNTIFS($B$11:$B$30,I$37,$C$11:$C$30,"D",$E$11:$E$30,"*")</f>
        <v>0</v>
      </c>
      <c r="M40" s="341"/>
      <c r="N40" s="342"/>
      <c r="O40" s="340">
        <f>COUNTIFS($B$11:$B$30,O$37,$C$11:$C$30,"C",$E$11:$E$30,"*")</f>
        <v>0</v>
      </c>
      <c r="P40" s="341"/>
      <c r="Q40" s="342"/>
      <c r="R40" s="340">
        <f>COUNTIFS($B$11:$B$30,O$37,$C$11:$C$30,"D",$E$11:$E$30,"*")</f>
        <v>0</v>
      </c>
      <c r="S40" s="341"/>
      <c r="T40" s="342"/>
      <c r="U40" s="340">
        <f>COUNTIFS($B$11:$B$30,U$37,$C$11:$C$30,"C",$E$11:$E$30,"*")</f>
        <v>0</v>
      </c>
      <c r="V40" s="341"/>
      <c r="W40" s="342"/>
      <c r="X40" s="340">
        <f>COUNTIFS($B$11:$B$30,U$37,$C$11:$C$30,"D",$E$11:$E$30,"*")</f>
        <v>0</v>
      </c>
      <c r="Y40" s="341"/>
      <c r="Z40" s="342"/>
      <c r="AA40" s="340">
        <f>COUNTIFS($B$11:$B$30,AA$37,$C$11:$C$30,"C",$E$11:$E$30,"*")</f>
        <v>0</v>
      </c>
      <c r="AB40" s="341"/>
      <c r="AC40" s="342"/>
      <c r="AD40" s="340">
        <f>COUNTIFS($B$11:$B$30,AA$37,$C$11:$C$30,"D",$E$11:$E$30,"*")</f>
        <v>0</v>
      </c>
      <c r="AE40" s="341"/>
      <c r="AF40" s="342"/>
      <c r="AG40" s="340">
        <f>COUNTIFS($B$11:$B$30,AG$37,$C$11:$C$30,"C",$E$11:$E$30,"*")</f>
        <v>0</v>
      </c>
      <c r="AH40" s="341"/>
      <c r="AI40" s="342"/>
      <c r="AJ40" s="340">
        <f>COUNTIFS($B$11:$B$30,AG$37,$C$11:$C$30,"D",$E$11:$E$30,"*")</f>
        <v>0</v>
      </c>
      <c r="AK40" s="342"/>
      <c r="AL40" s="113">
        <f>COUNTIFS($B$11:$B$30,AL$37,$C$11:$C$30,"C",$E$11:$E$30,"*")</f>
        <v>0</v>
      </c>
      <c r="AM40" s="113">
        <f>COUNTIFS($B$11:$B$30,AL$37,$C$11:$C$30,"D",$E$11:$E$30,"*")</f>
        <v>0</v>
      </c>
      <c r="AN40" s="62"/>
    </row>
    <row r="41" spans="1:40" ht="25" customHeight="1" x14ac:dyDescent="0.55000000000000004">
      <c r="A41" s="62"/>
      <c r="B41" s="89" t="s">
        <v>201</v>
      </c>
      <c r="C41" s="336" t="str">
        <f>IF($AK$3="４週",SUMIFS($AK$11:$AK$30,$B$11:$B$30,C37)/4/$AH$5,IF($AK$3="歴月",SUMIFS($AK$11:$AK$30,$B$11:$B$30,C37)/$AL$5,"記載する期間を選択してください"))</f>
        <v>記載する期間を選択してください</v>
      </c>
      <c r="D41" s="338"/>
      <c r="E41" s="336" t="str">
        <f>IF($AK$3="４週",SUMIFS($AK$11:$AK$30,$B$11:$B$30,E37)/4/$AH$5,IF($AK$3="歴月",SUMIFS($AK$11:$AK$30,$B$11:$B$30,E37)/$AL$5,"記載する期間を選択してください"))</f>
        <v>記載する期間を選択してください</v>
      </c>
      <c r="F41" s="337"/>
      <c r="G41" s="337"/>
      <c r="H41" s="338"/>
      <c r="I41" s="336" t="str">
        <f>IF($AK$3="４週",SUMIFS($AK$11:$AK$30,$B$11:$B$30,I37)/4/$AH$5,IF($AK$3="歴月",SUMIFS($AK$11:$AK$30,$B$11:$B$30,I37)/$AL$5,"記載する期間を選択してください"))</f>
        <v>記載する期間を選択してください</v>
      </c>
      <c r="J41" s="337"/>
      <c r="K41" s="337"/>
      <c r="L41" s="337"/>
      <c r="M41" s="337"/>
      <c r="N41" s="338"/>
      <c r="O41" s="336" t="str">
        <f>IF($AK$3="４週",SUMIFS($AK$11:$AK$30,$B$11:$B$30,O37)/4/$AH$5,IF($AK$3="歴月",SUMIFS($AK$11:$AK$30,$B$11:$B$30,O37)/$AL$5,"記載する期間を選択してください"))</f>
        <v>記載する期間を選択してください</v>
      </c>
      <c r="P41" s="337"/>
      <c r="Q41" s="337"/>
      <c r="R41" s="337"/>
      <c r="S41" s="337"/>
      <c r="T41" s="338"/>
      <c r="U41" s="336" t="str">
        <f>IF($AK$3="４週",SUMIFS($AK$11:$AK$30,$B$11:$B$30,U37)/4/$AH$5,IF($AK$3="歴月",SUMIFS($AK$11:$AK$30,$B$11:$B$30,U37)/$AL$5,"記載する期間を選択してください"))</f>
        <v>記載する期間を選択してください</v>
      </c>
      <c r="V41" s="337"/>
      <c r="W41" s="337"/>
      <c r="X41" s="337"/>
      <c r="Y41" s="337"/>
      <c r="Z41" s="338"/>
      <c r="AA41" s="336" t="str">
        <f>IF($AK$3="４週",SUMIFS($AK$11:$AK$30,$B$11:$B$30,AA37)/4/$AH$5,IF($AK$3="歴月",SUMIFS($AK$11:$AK$30,$B$11:$B$30,AA37)/$AL$5,"記載する期間を選択してください"))</f>
        <v>記載する期間を選択してください</v>
      </c>
      <c r="AB41" s="337"/>
      <c r="AC41" s="337"/>
      <c r="AD41" s="337"/>
      <c r="AE41" s="337"/>
      <c r="AF41" s="338"/>
      <c r="AG41" s="336" t="str">
        <f>IF($AK$3="４週",SUMIFS($AK$11:$AK$30,$B$11:$B$30,AG37)/4/$AH$5,IF($AK$3="歴月",SUMIFS($AK$11:$AK$30,$B$11:$B$30,AG37)/$AL$5,"記載する期間を選択してください"))</f>
        <v>記載する期間を選択してください</v>
      </c>
      <c r="AH41" s="337"/>
      <c r="AI41" s="337"/>
      <c r="AJ41" s="337"/>
      <c r="AK41" s="338"/>
      <c r="AL41" s="336" t="str">
        <f>IF($AK$3="４週",SUMIFS($AK$11:$AK$30,$B$11:$B$30,AL37)/4/$AH$5,IF($AK$3="歴月",SUMIFS($AK$11:$AK$30,$B$11:$B$30,AL37)/$AL$5,"記載する期間を選択してください"))</f>
        <v>記載する期間を選択してください</v>
      </c>
      <c r="AM41" s="338"/>
      <c r="AN41" s="62"/>
    </row>
    <row r="42" spans="1:40" ht="5.15" customHeight="1" x14ac:dyDescent="0.550000000000000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550000000000000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550000000000000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550000000000000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550000000000000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550000000000000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55000000000000004">
      <c r="A48" s="60" t="s">
        <v>170</v>
      </c>
      <c r="B48" s="103"/>
      <c r="C48" s="60"/>
      <c r="D48" s="60"/>
      <c r="E48" s="60"/>
      <c r="F48" s="60"/>
      <c r="G48" s="60"/>
    </row>
    <row r="49" spans="1:7" ht="15" customHeight="1" x14ac:dyDescent="0.55000000000000004">
      <c r="A49" s="60" t="s">
        <v>171</v>
      </c>
      <c r="B49" s="103"/>
      <c r="C49" s="60"/>
      <c r="D49" s="60"/>
      <c r="E49" s="60"/>
      <c r="F49" s="60"/>
      <c r="G49" s="60"/>
    </row>
    <row r="50" spans="1:7" ht="15" customHeight="1" x14ac:dyDescent="0.55000000000000004">
      <c r="A50" s="60"/>
      <c r="B50" s="81" t="s">
        <v>172</v>
      </c>
      <c r="C50" s="339" t="s">
        <v>173</v>
      </c>
      <c r="D50" s="339"/>
      <c r="E50" s="339"/>
      <c r="F50" s="60"/>
      <c r="G50" s="60"/>
    </row>
    <row r="51" spans="1:7" ht="15" customHeight="1" x14ac:dyDescent="0.55000000000000004">
      <c r="A51" s="60"/>
      <c r="B51" s="107" t="s">
        <v>190</v>
      </c>
      <c r="C51" s="335" t="s">
        <v>174</v>
      </c>
      <c r="D51" s="335"/>
      <c r="E51" s="335"/>
      <c r="F51" s="60"/>
      <c r="G51" s="60"/>
    </row>
    <row r="52" spans="1:7" ht="15" customHeight="1" x14ac:dyDescent="0.55000000000000004">
      <c r="A52" s="60"/>
      <c r="B52" s="107" t="s">
        <v>191</v>
      </c>
      <c r="C52" s="335" t="s">
        <v>175</v>
      </c>
      <c r="D52" s="335"/>
      <c r="E52" s="335"/>
      <c r="F52" s="60"/>
      <c r="G52" s="60"/>
    </row>
    <row r="53" spans="1:7" ht="15" customHeight="1" x14ac:dyDescent="0.55000000000000004">
      <c r="A53" s="60"/>
      <c r="B53" s="107" t="s">
        <v>192</v>
      </c>
      <c r="C53" s="335" t="s">
        <v>176</v>
      </c>
      <c r="D53" s="335"/>
      <c r="E53" s="335"/>
      <c r="F53" s="60"/>
      <c r="G53" s="60"/>
    </row>
    <row r="54" spans="1:7" ht="15" customHeight="1" x14ac:dyDescent="0.55000000000000004">
      <c r="A54" s="60"/>
      <c r="B54" s="107" t="s">
        <v>193</v>
      </c>
      <c r="C54" s="335" t="s">
        <v>177</v>
      </c>
      <c r="D54" s="335"/>
      <c r="E54" s="335"/>
      <c r="F54" s="60"/>
      <c r="G54" s="60"/>
    </row>
    <row r="55" spans="1:7" ht="15" customHeight="1" x14ac:dyDescent="0.55000000000000004">
      <c r="A55" s="60"/>
      <c r="B55" s="94" t="s">
        <v>178</v>
      </c>
      <c r="C55" s="60"/>
      <c r="D55" s="60"/>
      <c r="E55" s="60"/>
      <c r="F55" s="60"/>
      <c r="G55" s="60"/>
    </row>
    <row r="56" spans="1:7" ht="15" customHeight="1" x14ac:dyDescent="0.55000000000000004">
      <c r="A56" s="60"/>
      <c r="B56" s="94" t="s">
        <v>195</v>
      </c>
      <c r="C56" s="60"/>
      <c r="D56" s="60"/>
      <c r="E56" s="60"/>
      <c r="F56" s="60"/>
      <c r="G56" s="60"/>
    </row>
    <row r="57" spans="1:7" ht="15" customHeight="1" x14ac:dyDescent="0.55000000000000004">
      <c r="A57" s="60"/>
      <c r="B57" s="94" t="s">
        <v>179</v>
      </c>
      <c r="C57" s="60"/>
      <c r="D57" s="60"/>
      <c r="E57" s="60"/>
      <c r="F57" s="60"/>
      <c r="G57" s="60"/>
    </row>
    <row r="58" spans="1:7" ht="15" customHeight="1" x14ac:dyDescent="0.55000000000000004">
      <c r="A58" s="60" t="s">
        <v>180</v>
      </c>
      <c r="B58" s="103"/>
      <c r="C58" s="60"/>
      <c r="D58" s="60"/>
      <c r="E58" s="60"/>
      <c r="F58" s="60"/>
      <c r="G58" s="60"/>
    </row>
    <row r="59" spans="1:7" ht="15" customHeight="1" x14ac:dyDescent="0.55000000000000004">
      <c r="A59" s="60" t="s">
        <v>181</v>
      </c>
      <c r="B59" s="103"/>
      <c r="C59" s="60"/>
      <c r="D59" s="60"/>
      <c r="E59" s="60"/>
      <c r="F59" s="60"/>
      <c r="G59" s="60"/>
    </row>
    <row r="60" spans="1:7" ht="15" customHeight="1" x14ac:dyDescent="0.55000000000000004">
      <c r="A60" s="60" t="s">
        <v>196</v>
      </c>
      <c r="B60" s="103"/>
      <c r="C60" s="60"/>
      <c r="D60" s="60"/>
      <c r="E60" s="60"/>
      <c r="F60" s="60"/>
      <c r="G60" s="60"/>
    </row>
    <row r="61" spans="1:7" ht="15" customHeight="1" x14ac:dyDescent="0.55000000000000004">
      <c r="A61" s="60" t="s">
        <v>182</v>
      </c>
      <c r="B61" s="103"/>
      <c r="C61" s="60"/>
      <c r="D61" s="60"/>
      <c r="E61" s="60"/>
      <c r="F61" s="60"/>
      <c r="G61" s="60"/>
    </row>
    <row r="62" spans="1:7" ht="15" customHeight="1" x14ac:dyDescent="0.55000000000000004">
      <c r="A62" s="60" t="s">
        <v>295</v>
      </c>
      <c r="B62" s="103"/>
      <c r="C62" s="60"/>
      <c r="D62" s="60"/>
      <c r="E62" s="60"/>
      <c r="F62" s="60"/>
      <c r="G62" s="60"/>
    </row>
    <row r="63" spans="1:7" ht="15" customHeight="1" x14ac:dyDescent="0.55000000000000004">
      <c r="A63" s="60" t="s">
        <v>183</v>
      </c>
      <c r="B63" s="103"/>
      <c r="C63" s="60"/>
      <c r="D63" s="60"/>
      <c r="E63" s="60"/>
      <c r="F63" s="60"/>
      <c r="G63" s="60"/>
    </row>
    <row r="64" spans="1:7" ht="15" customHeight="1" x14ac:dyDescent="0.55000000000000004">
      <c r="A64" s="60" t="s">
        <v>184</v>
      </c>
      <c r="B64" s="103"/>
      <c r="C64" s="60"/>
      <c r="D64" s="60"/>
      <c r="E64" s="60"/>
      <c r="F64" s="60"/>
      <c r="G64" s="60"/>
    </row>
    <row r="65" spans="1:7" ht="15" customHeight="1" x14ac:dyDescent="0.55000000000000004">
      <c r="A65" s="60" t="s">
        <v>185</v>
      </c>
      <c r="B65" s="103"/>
      <c r="C65" s="60"/>
      <c r="D65" s="60"/>
      <c r="E65" s="60"/>
      <c r="F65" s="60"/>
      <c r="G65" s="60"/>
    </row>
    <row r="66" spans="1:7" ht="15" customHeight="1" x14ac:dyDescent="0.55000000000000004">
      <c r="A66" s="60" t="s">
        <v>186</v>
      </c>
      <c r="B66" s="103"/>
      <c r="C66" s="60"/>
      <c r="D66" s="60"/>
      <c r="E66" s="60"/>
      <c r="F66" s="60"/>
      <c r="G66" s="60"/>
    </row>
    <row r="67" spans="1:7" ht="15" customHeight="1" x14ac:dyDescent="0.55000000000000004">
      <c r="A67" s="60" t="s">
        <v>187</v>
      </c>
      <c r="B67" s="103"/>
      <c r="C67" s="60"/>
      <c r="D67" s="60"/>
      <c r="E67" s="60"/>
      <c r="F67" s="60"/>
      <c r="G67" s="60"/>
    </row>
    <row r="68" spans="1:7" ht="15" customHeight="1" x14ac:dyDescent="0.55000000000000004">
      <c r="A68" s="60" t="s">
        <v>188</v>
      </c>
      <c r="B68" s="103"/>
      <c r="C68" s="60"/>
      <c r="D68" s="60"/>
      <c r="E68" s="60"/>
      <c r="F68" s="60"/>
      <c r="G68" s="60"/>
    </row>
    <row r="69" spans="1:7" ht="15" customHeight="1" x14ac:dyDescent="0.55000000000000004">
      <c r="A69" s="60" t="s">
        <v>189</v>
      </c>
      <c r="B69" s="103"/>
      <c r="C69" s="60"/>
      <c r="D69" s="60"/>
      <c r="E69" s="60"/>
      <c r="F69" s="60"/>
      <c r="G69" s="60"/>
    </row>
    <row r="70" spans="1:7" ht="15" customHeight="1" x14ac:dyDescent="0.55000000000000004">
      <c r="A70" s="60" t="s">
        <v>194</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ゴシック,標準"&amp;10（参考様式6-1）</oddHeader>
  </headerFooter>
  <rowBreaks count="1" manualBreakCount="1">
    <brk id="35" max="3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54D2B-BE65-4811-9B64-35BC639BB923}">
  <dimension ref="B1:J57"/>
  <sheetViews>
    <sheetView view="pageBreakPreview" zoomScaleNormal="100" workbookViewId="0">
      <selection activeCell="S28" sqref="S28"/>
    </sheetView>
  </sheetViews>
  <sheetFormatPr defaultRowHeight="13" x14ac:dyDescent="0.2"/>
  <cols>
    <col min="1" max="1" width="2.83203125" style="194" customWidth="1"/>
    <col min="2" max="2" width="7" style="194" customWidth="1"/>
    <col min="3" max="3" width="10.25" style="194" customWidth="1"/>
    <col min="4" max="256" width="9" style="194"/>
    <col min="257" max="257" width="2.83203125" style="194" customWidth="1"/>
    <col min="258" max="258" width="7" style="194" customWidth="1"/>
    <col min="259" max="259" width="10.25" style="194" customWidth="1"/>
    <col min="260" max="512" width="9" style="194"/>
    <col min="513" max="513" width="2.83203125" style="194" customWidth="1"/>
    <col min="514" max="514" width="7" style="194" customWidth="1"/>
    <col min="515" max="515" width="10.25" style="194" customWidth="1"/>
    <col min="516" max="768" width="9" style="194"/>
    <col min="769" max="769" width="2.83203125" style="194" customWidth="1"/>
    <col min="770" max="770" width="7" style="194" customWidth="1"/>
    <col min="771" max="771" width="10.25" style="194" customWidth="1"/>
    <col min="772" max="1024" width="9" style="194"/>
    <col min="1025" max="1025" width="2.83203125" style="194" customWidth="1"/>
    <col min="1026" max="1026" width="7" style="194" customWidth="1"/>
    <col min="1027" max="1027" width="10.25" style="194" customWidth="1"/>
    <col min="1028" max="1280" width="9" style="194"/>
    <col min="1281" max="1281" width="2.83203125" style="194" customWidth="1"/>
    <col min="1282" max="1282" width="7" style="194" customWidth="1"/>
    <col min="1283" max="1283" width="10.25" style="194" customWidth="1"/>
    <col min="1284" max="1536" width="9" style="194"/>
    <col min="1537" max="1537" width="2.83203125" style="194" customWidth="1"/>
    <col min="1538" max="1538" width="7" style="194" customWidth="1"/>
    <col min="1539" max="1539" width="10.25" style="194" customWidth="1"/>
    <col min="1540" max="1792" width="9" style="194"/>
    <col min="1793" max="1793" width="2.83203125" style="194" customWidth="1"/>
    <col min="1794" max="1794" width="7" style="194" customWidth="1"/>
    <col min="1795" max="1795" width="10.25" style="194" customWidth="1"/>
    <col min="1796" max="2048" width="9" style="194"/>
    <col min="2049" max="2049" width="2.83203125" style="194" customWidth="1"/>
    <col min="2050" max="2050" width="7" style="194" customWidth="1"/>
    <col min="2051" max="2051" width="10.25" style="194" customWidth="1"/>
    <col min="2052" max="2304" width="9" style="194"/>
    <col min="2305" max="2305" width="2.83203125" style="194" customWidth="1"/>
    <col min="2306" max="2306" width="7" style="194" customWidth="1"/>
    <col min="2307" max="2307" width="10.25" style="194" customWidth="1"/>
    <col min="2308" max="2560" width="9" style="194"/>
    <col min="2561" max="2561" width="2.83203125" style="194" customWidth="1"/>
    <col min="2562" max="2562" width="7" style="194" customWidth="1"/>
    <col min="2563" max="2563" width="10.25" style="194" customWidth="1"/>
    <col min="2564" max="2816" width="9" style="194"/>
    <col min="2817" max="2817" width="2.83203125" style="194" customWidth="1"/>
    <col min="2818" max="2818" width="7" style="194" customWidth="1"/>
    <col min="2819" max="2819" width="10.25" style="194" customWidth="1"/>
    <col min="2820" max="3072" width="9" style="194"/>
    <col min="3073" max="3073" width="2.83203125" style="194" customWidth="1"/>
    <col min="3074" max="3074" width="7" style="194" customWidth="1"/>
    <col min="3075" max="3075" width="10.25" style="194" customWidth="1"/>
    <col min="3076" max="3328" width="9" style="194"/>
    <col min="3329" max="3329" width="2.83203125" style="194" customWidth="1"/>
    <col min="3330" max="3330" width="7" style="194" customWidth="1"/>
    <col min="3331" max="3331" width="10.25" style="194" customWidth="1"/>
    <col min="3332" max="3584" width="9" style="194"/>
    <col min="3585" max="3585" width="2.83203125" style="194" customWidth="1"/>
    <col min="3586" max="3586" width="7" style="194" customWidth="1"/>
    <col min="3587" max="3587" width="10.25" style="194" customWidth="1"/>
    <col min="3588" max="3840" width="9" style="194"/>
    <col min="3841" max="3841" width="2.83203125" style="194" customWidth="1"/>
    <col min="3842" max="3842" width="7" style="194" customWidth="1"/>
    <col min="3843" max="3843" width="10.25" style="194" customWidth="1"/>
    <col min="3844" max="4096" width="9" style="194"/>
    <col min="4097" max="4097" width="2.83203125" style="194" customWidth="1"/>
    <col min="4098" max="4098" width="7" style="194" customWidth="1"/>
    <col min="4099" max="4099" width="10.25" style="194" customWidth="1"/>
    <col min="4100" max="4352" width="9" style="194"/>
    <col min="4353" max="4353" width="2.83203125" style="194" customWidth="1"/>
    <col min="4354" max="4354" width="7" style="194" customWidth="1"/>
    <col min="4355" max="4355" width="10.25" style="194" customWidth="1"/>
    <col min="4356" max="4608" width="9" style="194"/>
    <col min="4609" max="4609" width="2.83203125" style="194" customWidth="1"/>
    <col min="4610" max="4610" width="7" style="194" customWidth="1"/>
    <col min="4611" max="4611" width="10.25" style="194" customWidth="1"/>
    <col min="4612" max="4864" width="9" style="194"/>
    <col min="4865" max="4865" width="2.83203125" style="194" customWidth="1"/>
    <col min="4866" max="4866" width="7" style="194" customWidth="1"/>
    <col min="4867" max="4867" width="10.25" style="194" customWidth="1"/>
    <col min="4868" max="5120" width="9" style="194"/>
    <col min="5121" max="5121" width="2.83203125" style="194" customWidth="1"/>
    <col min="5122" max="5122" width="7" style="194" customWidth="1"/>
    <col min="5123" max="5123" width="10.25" style="194" customWidth="1"/>
    <col min="5124" max="5376" width="9" style="194"/>
    <col min="5377" max="5377" width="2.83203125" style="194" customWidth="1"/>
    <col min="5378" max="5378" width="7" style="194" customWidth="1"/>
    <col min="5379" max="5379" width="10.25" style="194" customWidth="1"/>
    <col min="5380" max="5632" width="9" style="194"/>
    <col min="5633" max="5633" width="2.83203125" style="194" customWidth="1"/>
    <col min="5634" max="5634" width="7" style="194" customWidth="1"/>
    <col min="5635" max="5635" width="10.25" style="194" customWidth="1"/>
    <col min="5636" max="5888" width="9" style="194"/>
    <col min="5889" max="5889" width="2.83203125" style="194" customWidth="1"/>
    <col min="5890" max="5890" width="7" style="194" customWidth="1"/>
    <col min="5891" max="5891" width="10.25" style="194" customWidth="1"/>
    <col min="5892" max="6144" width="9" style="194"/>
    <col min="6145" max="6145" width="2.83203125" style="194" customWidth="1"/>
    <col min="6146" max="6146" width="7" style="194" customWidth="1"/>
    <col min="6147" max="6147" width="10.25" style="194" customWidth="1"/>
    <col min="6148" max="6400" width="9" style="194"/>
    <col min="6401" max="6401" width="2.83203125" style="194" customWidth="1"/>
    <col min="6402" max="6402" width="7" style="194" customWidth="1"/>
    <col min="6403" max="6403" width="10.25" style="194" customWidth="1"/>
    <col min="6404" max="6656" width="9" style="194"/>
    <col min="6657" max="6657" width="2.83203125" style="194" customWidth="1"/>
    <col min="6658" max="6658" width="7" style="194" customWidth="1"/>
    <col min="6659" max="6659" width="10.25" style="194" customWidth="1"/>
    <col min="6660" max="6912" width="9" style="194"/>
    <col min="6913" max="6913" width="2.83203125" style="194" customWidth="1"/>
    <col min="6914" max="6914" width="7" style="194" customWidth="1"/>
    <col min="6915" max="6915" width="10.25" style="194" customWidth="1"/>
    <col min="6916" max="7168" width="9" style="194"/>
    <col min="7169" max="7169" width="2.83203125" style="194" customWidth="1"/>
    <col min="7170" max="7170" width="7" style="194" customWidth="1"/>
    <col min="7171" max="7171" width="10.25" style="194" customWidth="1"/>
    <col min="7172" max="7424" width="9" style="194"/>
    <col min="7425" max="7425" width="2.83203125" style="194" customWidth="1"/>
    <col min="7426" max="7426" width="7" style="194" customWidth="1"/>
    <col min="7427" max="7427" width="10.25" style="194" customWidth="1"/>
    <col min="7428" max="7680" width="9" style="194"/>
    <col min="7681" max="7681" width="2.83203125" style="194" customWidth="1"/>
    <col min="7682" max="7682" width="7" style="194" customWidth="1"/>
    <col min="7683" max="7683" width="10.25" style="194" customWidth="1"/>
    <col min="7684" max="7936" width="9" style="194"/>
    <col min="7937" max="7937" width="2.83203125" style="194" customWidth="1"/>
    <col min="7938" max="7938" width="7" style="194" customWidth="1"/>
    <col min="7939" max="7939" width="10.25" style="194" customWidth="1"/>
    <col min="7940" max="8192" width="9" style="194"/>
    <col min="8193" max="8193" width="2.83203125" style="194" customWidth="1"/>
    <col min="8194" max="8194" width="7" style="194" customWidth="1"/>
    <col min="8195" max="8195" width="10.25" style="194" customWidth="1"/>
    <col min="8196" max="8448" width="9" style="194"/>
    <col min="8449" max="8449" width="2.83203125" style="194" customWidth="1"/>
    <col min="8450" max="8450" width="7" style="194" customWidth="1"/>
    <col min="8451" max="8451" width="10.25" style="194" customWidth="1"/>
    <col min="8452" max="8704" width="9" style="194"/>
    <col min="8705" max="8705" width="2.83203125" style="194" customWidth="1"/>
    <col min="8706" max="8706" width="7" style="194" customWidth="1"/>
    <col min="8707" max="8707" width="10.25" style="194" customWidth="1"/>
    <col min="8708" max="8960" width="9" style="194"/>
    <col min="8961" max="8961" width="2.83203125" style="194" customWidth="1"/>
    <col min="8962" max="8962" width="7" style="194" customWidth="1"/>
    <col min="8963" max="8963" width="10.25" style="194" customWidth="1"/>
    <col min="8964" max="9216" width="9" style="194"/>
    <col min="9217" max="9217" width="2.83203125" style="194" customWidth="1"/>
    <col min="9218" max="9218" width="7" style="194" customWidth="1"/>
    <col min="9219" max="9219" width="10.25" style="194" customWidth="1"/>
    <col min="9220" max="9472" width="9" style="194"/>
    <col min="9473" max="9473" width="2.83203125" style="194" customWidth="1"/>
    <col min="9474" max="9474" width="7" style="194" customWidth="1"/>
    <col min="9475" max="9475" width="10.25" style="194" customWidth="1"/>
    <col min="9476" max="9728" width="9" style="194"/>
    <col min="9729" max="9729" width="2.83203125" style="194" customWidth="1"/>
    <col min="9730" max="9730" width="7" style="194" customWidth="1"/>
    <col min="9731" max="9731" width="10.25" style="194" customWidth="1"/>
    <col min="9732" max="9984" width="9" style="194"/>
    <col min="9985" max="9985" width="2.83203125" style="194" customWidth="1"/>
    <col min="9986" max="9986" width="7" style="194" customWidth="1"/>
    <col min="9987" max="9987" width="10.25" style="194" customWidth="1"/>
    <col min="9988" max="10240" width="9" style="194"/>
    <col min="10241" max="10241" width="2.83203125" style="194" customWidth="1"/>
    <col min="10242" max="10242" width="7" style="194" customWidth="1"/>
    <col min="10243" max="10243" width="10.25" style="194" customWidth="1"/>
    <col min="10244" max="10496" width="9" style="194"/>
    <col min="10497" max="10497" width="2.83203125" style="194" customWidth="1"/>
    <col min="10498" max="10498" width="7" style="194" customWidth="1"/>
    <col min="10499" max="10499" width="10.25" style="194" customWidth="1"/>
    <col min="10500" max="10752" width="9" style="194"/>
    <col min="10753" max="10753" width="2.83203125" style="194" customWidth="1"/>
    <col min="10754" max="10754" width="7" style="194" customWidth="1"/>
    <col min="10755" max="10755" width="10.25" style="194" customWidth="1"/>
    <col min="10756" max="11008" width="9" style="194"/>
    <col min="11009" max="11009" width="2.83203125" style="194" customWidth="1"/>
    <col min="11010" max="11010" width="7" style="194" customWidth="1"/>
    <col min="11011" max="11011" width="10.25" style="194" customWidth="1"/>
    <col min="11012" max="11264" width="9" style="194"/>
    <col min="11265" max="11265" width="2.83203125" style="194" customWidth="1"/>
    <col min="11266" max="11266" width="7" style="194" customWidth="1"/>
    <col min="11267" max="11267" width="10.25" style="194" customWidth="1"/>
    <col min="11268" max="11520" width="9" style="194"/>
    <col min="11521" max="11521" width="2.83203125" style="194" customWidth="1"/>
    <col min="11522" max="11522" width="7" style="194" customWidth="1"/>
    <col min="11523" max="11523" width="10.25" style="194" customWidth="1"/>
    <col min="11524" max="11776" width="9" style="194"/>
    <col min="11777" max="11777" width="2.83203125" style="194" customWidth="1"/>
    <col min="11778" max="11778" width="7" style="194" customWidth="1"/>
    <col min="11779" max="11779" width="10.25" style="194" customWidth="1"/>
    <col min="11780" max="12032" width="9" style="194"/>
    <col min="12033" max="12033" width="2.83203125" style="194" customWidth="1"/>
    <col min="12034" max="12034" width="7" style="194" customWidth="1"/>
    <col min="12035" max="12035" width="10.25" style="194" customWidth="1"/>
    <col min="12036" max="12288" width="9" style="194"/>
    <col min="12289" max="12289" width="2.83203125" style="194" customWidth="1"/>
    <col min="12290" max="12290" width="7" style="194" customWidth="1"/>
    <col min="12291" max="12291" width="10.25" style="194" customWidth="1"/>
    <col min="12292" max="12544" width="9" style="194"/>
    <col min="12545" max="12545" width="2.83203125" style="194" customWidth="1"/>
    <col min="12546" max="12546" width="7" style="194" customWidth="1"/>
    <col min="12547" max="12547" width="10.25" style="194" customWidth="1"/>
    <col min="12548" max="12800" width="9" style="194"/>
    <col min="12801" max="12801" width="2.83203125" style="194" customWidth="1"/>
    <col min="12802" max="12802" width="7" style="194" customWidth="1"/>
    <col min="12803" max="12803" width="10.25" style="194" customWidth="1"/>
    <col min="12804" max="13056" width="9" style="194"/>
    <col min="13057" max="13057" width="2.83203125" style="194" customWidth="1"/>
    <col min="13058" max="13058" width="7" style="194" customWidth="1"/>
    <col min="13059" max="13059" width="10.25" style="194" customWidth="1"/>
    <col min="13060" max="13312" width="9" style="194"/>
    <col min="13313" max="13313" width="2.83203125" style="194" customWidth="1"/>
    <col min="13314" max="13314" width="7" style="194" customWidth="1"/>
    <col min="13315" max="13315" width="10.25" style="194" customWidth="1"/>
    <col min="13316" max="13568" width="9" style="194"/>
    <col min="13569" max="13569" width="2.83203125" style="194" customWidth="1"/>
    <col min="13570" max="13570" width="7" style="194" customWidth="1"/>
    <col min="13571" max="13571" width="10.25" style="194" customWidth="1"/>
    <col min="13572" max="13824" width="9" style="194"/>
    <col min="13825" max="13825" width="2.83203125" style="194" customWidth="1"/>
    <col min="13826" max="13826" width="7" style="194" customWidth="1"/>
    <col min="13827" max="13827" width="10.25" style="194" customWidth="1"/>
    <col min="13828" max="14080" width="9" style="194"/>
    <col min="14081" max="14081" width="2.83203125" style="194" customWidth="1"/>
    <col min="14082" max="14082" width="7" style="194" customWidth="1"/>
    <col min="14083" max="14083" width="10.25" style="194" customWidth="1"/>
    <col min="14084" max="14336" width="9" style="194"/>
    <col min="14337" max="14337" width="2.83203125" style="194" customWidth="1"/>
    <col min="14338" max="14338" width="7" style="194" customWidth="1"/>
    <col min="14339" max="14339" width="10.25" style="194" customWidth="1"/>
    <col min="14340" max="14592" width="9" style="194"/>
    <col min="14593" max="14593" width="2.83203125" style="194" customWidth="1"/>
    <col min="14594" max="14594" width="7" style="194" customWidth="1"/>
    <col min="14595" max="14595" width="10.25" style="194" customWidth="1"/>
    <col min="14596" max="14848" width="9" style="194"/>
    <col min="14849" max="14849" width="2.83203125" style="194" customWidth="1"/>
    <col min="14850" max="14850" width="7" style="194" customWidth="1"/>
    <col min="14851" max="14851" width="10.25" style="194" customWidth="1"/>
    <col min="14852" max="15104" width="9" style="194"/>
    <col min="15105" max="15105" width="2.83203125" style="194" customWidth="1"/>
    <col min="15106" max="15106" width="7" style="194" customWidth="1"/>
    <col min="15107" max="15107" width="10.25" style="194" customWidth="1"/>
    <col min="15108" max="15360" width="9" style="194"/>
    <col min="15361" max="15361" width="2.83203125" style="194" customWidth="1"/>
    <col min="15362" max="15362" width="7" style="194" customWidth="1"/>
    <col min="15363" max="15363" width="10.25" style="194" customWidth="1"/>
    <col min="15364" max="15616" width="9" style="194"/>
    <col min="15617" max="15617" width="2.83203125" style="194" customWidth="1"/>
    <col min="15618" max="15618" width="7" style="194" customWidth="1"/>
    <col min="15619" max="15619" width="10.25" style="194" customWidth="1"/>
    <col min="15620" max="15872" width="9" style="194"/>
    <col min="15873" max="15873" width="2.83203125" style="194" customWidth="1"/>
    <col min="15874" max="15874" width="7" style="194" customWidth="1"/>
    <col min="15875" max="15875" width="10.25" style="194" customWidth="1"/>
    <col min="15876" max="16128" width="9" style="194"/>
    <col min="16129" max="16129" width="2.83203125" style="194" customWidth="1"/>
    <col min="16130" max="16130" width="7" style="194" customWidth="1"/>
    <col min="16131" max="16131" width="10.25" style="194" customWidth="1"/>
    <col min="16132" max="16384" width="9" style="194"/>
  </cols>
  <sheetData>
    <row r="1" spans="2:10" ht="16.5" x14ac:dyDescent="0.25">
      <c r="B1" s="469" t="s">
        <v>311</v>
      </c>
      <c r="C1" s="469"/>
      <c r="D1" s="469"/>
    </row>
    <row r="2" spans="2:10" ht="28.5" customHeight="1" x14ac:dyDescent="0.25">
      <c r="B2" s="470" t="s">
        <v>312</v>
      </c>
      <c r="C2" s="470"/>
      <c r="D2" s="470"/>
      <c r="E2" s="470"/>
      <c r="F2" s="470"/>
      <c r="G2" s="470"/>
      <c r="H2" s="470"/>
      <c r="I2" s="470"/>
      <c r="J2" s="470"/>
    </row>
    <row r="3" spans="2:10" x14ac:dyDescent="0.2">
      <c r="B3" s="195"/>
      <c r="C3" s="196"/>
      <c r="D3" s="196"/>
      <c r="E3" s="196"/>
      <c r="F3" s="196"/>
      <c r="G3" s="196"/>
      <c r="H3" s="196"/>
      <c r="I3" s="196"/>
      <c r="J3" s="197"/>
    </row>
    <row r="4" spans="2:10" x14ac:dyDescent="0.2">
      <c r="B4" s="198"/>
      <c r="C4" s="199"/>
      <c r="D4" s="199"/>
      <c r="E4" s="199"/>
      <c r="F4" s="199"/>
      <c r="G4" s="199"/>
      <c r="H4" s="199"/>
      <c r="I4" s="199"/>
      <c r="J4" s="200"/>
    </row>
    <row r="5" spans="2:10" x14ac:dyDescent="0.2">
      <c r="B5" s="198"/>
      <c r="C5" s="199"/>
      <c r="D5" s="199"/>
      <c r="E5" s="199"/>
      <c r="F5" s="199"/>
      <c r="G5" s="199"/>
      <c r="H5" s="199"/>
      <c r="I5" s="199"/>
      <c r="J5" s="200"/>
    </row>
    <row r="6" spans="2:10" x14ac:dyDescent="0.2">
      <c r="B6" s="198"/>
      <c r="C6" s="199"/>
      <c r="D6" s="199"/>
      <c r="E6" s="199"/>
      <c r="F6" s="199"/>
      <c r="G6" s="199"/>
      <c r="H6" s="199"/>
      <c r="I6" s="199"/>
      <c r="J6" s="200"/>
    </row>
    <row r="7" spans="2:10" x14ac:dyDescent="0.2">
      <c r="B7" s="198"/>
      <c r="C7" s="199"/>
      <c r="D7" s="199"/>
      <c r="E7" s="199"/>
      <c r="F7" s="199"/>
      <c r="G7" s="199"/>
      <c r="H7" s="199"/>
      <c r="I7" s="199"/>
      <c r="J7" s="200"/>
    </row>
    <row r="8" spans="2:10" x14ac:dyDescent="0.2">
      <c r="B8" s="198"/>
      <c r="C8" s="199"/>
      <c r="D8" s="199"/>
      <c r="E8" s="199"/>
      <c r="F8" s="199"/>
      <c r="G8" s="199"/>
      <c r="H8" s="199"/>
      <c r="I8" s="199"/>
      <c r="J8" s="200"/>
    </row>
    <row r="9" spans="2:10" x14ac:dyDescent="0.2">
      <c r="B9" s="198"/>
      <c r="C9" s="199"/>
      <c r="D9" s="199"/>
      <c r="E9" s="199"/>
      <c r="F9" s="199"/>
      <c r="G9" s="199"/>
      <c r="H9" s="199"/>
      <c r="I9" s="199"/>
      <c r="J9" s="200"/>
    </row>
    <row r="10" spans="2:10" x14ac:dyDescent="0.2">
      <c r="B10" s="198"/>
      <c r="C10" s="199"/>
      <c r="D10" s="199"/>
      <c r="E10" s="199"/>
      <c r="F10" s="199"/>
      <c r="G10" s="199"/>
      <c r="H10" s="199"/>
      <c r="I10" s="199"/>
      <c r="J10" s="200"/>
    </row>
    <row r="11" spans="2:10" x14ac:dyDescent="0.2">
      <c r="B11" s="198"/>
      <c r="C11" s="199"/>
      <c r="D11" s="199"/>
      <c r="E11" s="199"/>
      <c r="F11" s="199"/>
      <c r="G11" s="199"/>
      <c r="H11" s="199"/>
      <c r="I11" s="199"/>
      <c r="J11" s="200"/>
    </row>
    <row r="12" spans="2:10" x14ac:dyDescent="0.2">
      <c r="B12" s="198"/>
      <c r="C12" s="199"/>
      <c r="D12" s="199"/>
      <c r="E12" s="199"/>
      <c r="F12" s="199"/>
      <c r="G12" s="199"/>
      <c r="H12" s="199"/>
      <c r="I12" s="199"/>
      <c r="J12" s="200"/>
    </row>
    <row r="13" spans="2:10" x14ac:dyDescent="0.2">
      <c r="B13" s="198"/>
      <c r="C13" s="199"/>
      <c r="D13" s="199"/>
      <c r="E13" s="199"/>
      <c r="F13" s="199"/>
      <c r="G13" s="199"/>
      <c r="H13" s="199"/>
      <c r="I13" s="199"/>
      <c r="J13" s="200"/>
    </row>
    <row r="14" spans="2:10" x14ac:dyDescent="0.2">
      <c r="B14" s="198"/>
      <c r="C14" s="199"/>
      <c r="D14" s="199"/>
      <c r="E14" s="199"/>
      <c r="F14" s="199"/>
      <c r="G14" s="199"/>
      <c r="H14" s="199"/>
      <c r="I14" s="199"/>
      <c r="J14" s="200"/>
    </row>
    <row r="15" spans="2:10" x14ac:dyDescent="0.2">
      <c r="B15" s="198"/>
      <c r="C15" s="199"/>
      <c r="D15" s="199"/>
      <c r="E15" s="199"/>
      <c r="F15" s="199"/>
      <c r="G15" s="199"/>
      <c r="H15" s="199"/>
      <c r="I15" s="199"/>
      <c r="J15" s="200"/>
    </row>
    <row r="16" spans="2:10" x14ac:dyDescent="0.2">
      <c r="B16" s="198"/>
      <c r="C16" s="199"/>
      <c r="D16" s="199"/>
      <c r="E16" s="199"/>
      <c r="F16" s="199"/>
      <c r="G16" s="199"/>
      <c r="H16" s="199"/>
      <c r="I16" s="199"/>
      <c r="J16" s="200"/>
    </row>
    <row r="17" spans="2:10" x14ac:dyDescent="0.2">
      <c r="B17" s="198"/>
      <c r="C17" s="199"/>
      <c r="D17" s="199"/>
      <c r="E17" s="199"/>
      <c r="F17" s="199"/>
      <c r="G17" s="199"/>
      <c r="H17" s="199"/>
      <c r="I17" s="199"/>
      <c r="J17" s="200"/>
    </row>
    <row r="18" spans="2:10" x14ac:dyDescent="0.2">
      <c r="B18" s="198"/>
      <c r="C18" s="199"/>
      <c r="D18" s="199"/>
      <c r="E18" s="199"/>
      <c r="F18" s="199"/>
      <c r="G18" s="199"/>
      <c r="H18" s="199"/>
      <c r="I18" s="199"/>
      <c r="J18" s="200"/>
    </row>
    <row r="19" spans="2:10" x14ac:dyDescent="0.2">
      <c r="B19" s="198"/>
      <c r="C19" s="199"/>
      <c r="D19" s="199"/>
      <c r="E19" s="199"/>
      <c r="F19" s="199"/>
      <c r="G19" s="199"/>
      <c r="H19" s="199"/>
      <c r="I19" s="199"/>
      <c r="J19" s="200"/>
    </row>
    <row r="20" spans="2:10" x14ac:dyDescent="0.2">
      <c r="B20" s="198"/>
      <c r="C20" s="199"/>
      <c r="D20" s="199"/>
      <c r="E20" s="199"/>
      <c r="F20" s="199"/>
      <c r="G20" s="199"/>
      <c r="H20" s="199"/>
      <c r="I20" s="199"/>
      <c r="J20" s="200"/>
    </row>
    <row r="21" spans="2:10" x14ac:dyDescent="0.2">
      <c r="B21" s="198"/>
      <c r="C21" s="199"/>
      <c r="D21" s="199"/>
      <c r="E21" s="199"/>
      <c r="F21" s="199"/>
      <c r="G21" s="199"/>
      <c r="H21" s="199"/>
      <c r="I21" s="199"/>
      <c r="J21" s="200"/>
    </row>
    <row r="22" spans="2:10" x14ac:dyDescent="0.2">
      <c r="B22" s="198"/>
      <c r="C22" s="199"/>
      <c r="D22" s="199"/>
      <c r="E22" s="199"/>
      <c r="F22" s="199"/>
      <c r="G22" s="199"/>
      <c r="H22" s="199"/>
      <c r="I22" s="199"/>
      <c r="J22" s="200"/>
    </row>
    <row r="23" spans="2:10" x14ac:dyDescent="0.2">
      <c r="B23" s="198"/>
      <c r="C23" s="199"/>
      <c r="D23" s="199"/>
      <c r="E23" s="199"/>
      <c r="F23" s="199"/>
      <c r="G23" s="199"/>
      <c r="H23" s="199"/>
      <c r="I23" s="199"/>
      <c r="J23" s="200"/>
    </row>
    <row r="24" spans="2:10" x14ac:dyDescent="0.2">
      <c r="B24" s="198"/>
      <c r="C24" s="199"/>
      <c r="D24" s="199"/>
      <c r="E24" s="199"/>
      <c r="F24" s="199"/>
      <c r="G24" s="199"/>
      <c r="H24" s="199"/>
      <c r="I24" s="199"/>
      <c r="J24" s="200"/>
    </row>
    <row r="25" spans="2:10" x14ac:dyDescent="0.2">
      <c r="B25" s="198"/>
      <c r="C25" s="199"/>
      <c r="D25" s="199"/>
      <c r="E25" s="199"/>
      <c r="F25" s="199"/>
      <c r="G25" s="199"/>
      <c r="H25" s="199"/>
      <c r="I25" s="199"/>
      <c r="J25" s="200"/>
    </row>
    <row r="26" spans="2:10" x14ac:dyDescent="0.2">
      <c r="B26" s="198"/>
      <c r="C26" s="199"/>
      <c r="D26" s="199"/>
      <c r="E26" s="199"/>
      <c r="F26" s="199"/>
      <c r="G26" s="199"/>
      <c r="H26" s="199"/>
      <c r="I26" s="199"/>
      <c r="J26" s="200"/>
    </row>
    <row r="27" spans="2:10" x14ac:dyDescent="0.2">
      <c r="B27" s="198"/>
      <c r="C27" s="199"/>
      <c r="D27" s="199"/>
      <c r="E27" s="199"/>
      <c r="F27" s="199"/>
      <c r="G27" s="199"/>
      <c r="H27" s="199"/>
      <c r="I27" s="199"/>
      <c r="J27" s="200"/>
    </row>
    <row r="28" spans="2:10" x14ac:dyDescent="0.2">
      <c r="B28" s="198"/>
      <c r="C28" s="199"/>
      <c r="D28" s="199"/>
      <c r="E28" s="199"/>
      <c r="F28" s="199"/>
      <c r="G28" s="199"/>
      <c r="H28" s="199"/>
      <c r="I28" s="199"/>
      <c r="J28" s="200"/>
    </row>
    <row r="29" spans="2:10" x14ac:dyDescent="0.2">
      <c r="B29" s="198"/>
      <c r="C29" s="199"/>
      <c r="D29" s="199"/>
      <c r="E29" s="199"/>
      <c r="F29" s="199"/>
      <c r="G29" s="199"/>
      <c r="H29" s="199"/>
      <c r="I29" s="199"/>
      <c r="J29" s="200"/>
    </row>
    <row r="30" spans="2:10" x14ac:dyDescent="0.2">
      <c r="B30" s="198"/>
      <c r="C30" s="199"/>
      <c r="D30" s="199"/>
      <c r="E30" s="199"/>
      <c r="F30" s="199"/>
      <c r="G30" s="199"/>
      <c r="H30" s="199"/>
      <c r="I30" s="199"/>
      <c r="J30" s="200"/>
    </row>
    <row r="31" spans="2:10" x14ac:dyDescent="0.2">
      <c r="B31" s="198"/>
      <c r="C31" s="199"/>
      <c r="D31" s="199"/>
      <c r="E31" s="199"/>
      <c r="F31" s="199"/>
      <c r="G31" s="199"/>
      <c r="H31" s="199"/>
      <c r="I31" s="199"/>
      <c r="J31" s="200"/>
    </row>
    <row r="32" spans="2:10" x14ac:dyDescent="0.2">
      <c r="B32" s="198"/>
      <c r="C32" s="199"/>
      <c r="D32" s="199"/>
      <c r="E32" s="199"/>
      <c r="F32" s="199"/>
      <c r="G32" s="199"/>
      <c r="H32" s="199"/>
      <c r="I32" s="199"/>
      <c r="J32" s="200"/>
    </row>
    <row r="33" spans="2:10" x14ac:dyDescent="0.2">
      <c r="B33" s="198"/>
      <c r="C33" s="199"/>
      <c r="D33" s="199"/>
      <c r="E33" s="199"/>
      <c r="F33" s="199"/>
      <c r="G33" s="199"/>
      <c r="H33" s="199"/>
      <c r="I33" s="199"/>
      <c r="J33" s="200"/>
    </row>
    <row r="34" spans="2:10" x14ac:dyDescent="0.2">
      <c r="B34" s="198"/>
      <c r="C34" s="199"/>
      <c r="D34" s="199"/>
      <c r="E34" s="199"/>
      <c r="F34" s="199"/>
      <c r="G34" s="199"/>
      <c r="H34" s="199"/>
      <c r="I34" s="199"/>
      <c r="J34" s="200"/>
    </row>
    <row r="35" spans="2:10" x14ac:dyDescent="0.2">
      <c r="B35" s="198"/>
      <c r="C35" s="199"/>
      <c r="D35" s="199"/>
      <c r="E35" s="199"/>
      <c r="F35" s="199"/>
      <c r="G35" s="199"/>
      <c r="H35" s="199"/>
      <c r="I35" s="199"/>
      <c r="J35" s="200"/>
    </row>
    <row r="36" spans="2:10" x14ac:dyDescent="0.2">
      <c r="B36" s="198"/>
      <c r="C36" s="199"/>
      <c r="D36" s="199"/>
      <c r="E36" s="199"/>
      <c r="F36" s="199"/>
      <c r="G36" s="199"/>
      <c r="H36" s="199"/>
      <c r="I36" s="199"/>
      <c r="J36" s="200"/>
    </row>
    <row r="37" spans="2:10" x14ac:dyDescent="0.2">
      <c r="B37" s="198"/>
      <c r="C37" s="199"/>
      <c r="D37" s="199"/>
      <c r="E37" s="199"/>
      <c r="F37" s="199"/>
      <c r="G37" s="199"/>
      <c r="H37" s="199"/>
      <c r="I37" s="199"/>
      <c r="J37" s="200"/>
    </row>
    <row r="38" spans="2:10" x14ac:dyDescent="0.2">
      <c r="B38" s="198"/>
      <c r="C38" s="199"/>
      <c r="D38" s="199"/>
      <c r="E38" s="199"/>
      <c r="F38" s="199"/>
      <c r="G38" s="199"/>
      <c r="H38" s="199"/>
      <c r="I38" s="199"/>
      <c r="J38" s="200"/>
    </row>
    <row r="39" spans="2:10" x14ac:dyDescent="0.2">
      <c r="B39" s="198"/>
      <c r="C39" s="199"/>
      <c r="D39" s="199"/>
      <c r="E39" s="199"/>
      <c r="F39" s="199"/>
      <c r="G39" s="199"/>
      <c r="H39" s="199"/>
      <c r="I39" s="199"/>
      <c r="J39" s="200"/>
    </row>
    <row r="40" spans="2:10" x14ac:dyDescent="0.2">
      <c r="B40" s="198"/>
      <c r="C40" s="199"/>
      <c r="D40" s="199"/>
      <c r="E40" s="199"/>
      <c r="F40" s="199"/>
      <c r="G40" s="199"/>
      <c r="H40" s="199"/>
      <c r="I40" s="199"/>
      <c r="J40" s="200"/>
    </row>
    <row r="41" spans="2:10" x14ac:dyDescent="0.2">
      <c r="B41" s="198"/>
      <c r="C41" s="199"/>
      <c r="D41" s="199"/>
      <c r="E41" s="199"/>
      <c r="F41" s="199"/>
      <c r="G41" s="199"/>
      <c r="H41" s="199"/>
      <c r="I41" s="199"/>
      <c r="J41" s="200"/>
    </row>
    <row r="42" spans="2:10" x14ac:dyDescent="0.2">
      <c r="B42" s="198"/>
      <c r="C42" s="199"/>
      <c r="D42" s="199"/>
      <c r="E42" s="199"/>
      <c r="F42" s="199"/>
      <c r="G42" s="199"/>
      <c r="H42" s="199"/>
      <c r="I42" s="199"/>
      <c r="J42" s="200"/>
    </row>
    <row r="43" spans="2:10" x14ac:dyDescent="0.2">
      <c r="B43" s="198"/>
      <c r="C43" s="199"/>
      <c r="D43" s="199"/>
      <c r="E43" s="199"/>
      <c r="F43" s="199"/>
      <c r="G43" s="199"/>
      <c r="H43" s="199"/>
      <c r="I43" s="199"/>
      <c r="J43" s="200"/>
    </row>
    <row r="44" spans="2:10" x14ac:dyDescent="0.2">
      <c r="B44" s="198"/>
      <c r="C44" s="199"/>
      <c r="D44" s="199"/>
      <c r="E44" s="199"/>
      <c r="F44" s="199"/>
      <c r="G44" s="199"/>
      <c r="H44" s="199"/>
      <c r="I44" s="199"/>
      <c r="J44" s="200"/>
    </row>
    <row r="45" spans="2:10" x14ac:dyDescent="0.2">
      <c r="B45" s="198"/>
      <c r="C45" s="199"/>
      <c r="D45" s="199"/>
      <c r="E45" s="199"/>
      <c r="F45" s="199"/>
      <c r="G45" s="199"/>
      <c r="H45" s="199"/>
      <c r="I45" s="199"/>
      <c r="J45" s="200"/>
    </row>
    <row r="46" spans="2:10" x14ac:dyDescent="0.2">
      <c r="B46" s="198"/>
      <c r="C46" s="199"/>
      <c r="D46" s="199"/>
      <c r="E46" s="199"/>
      <c r="F46" s="199"/>
      <c r="G46" s="199"/>
      <c r="H46" s="199"/>
      <c r="I46" s="199"/>
      <c r="J46" s="200"/>
    </row>
    <row r="47" spans="2:10" x14ac:dyDescent="0.2">
      <c r="B47" s="198"/>
      <c r="C47" s="199"/>
      <c r="D47" s="199"/>
      <c r="E47" s="199"/>
      <c r="F47" s="199"/>
      <c r="G47" s="199"/>
      <c r="H47" s="199"/>
      <c r="I47" s="199"/>
      <c r="J47" s="200"/>
    </row>
    <row r="48" spans="2:10" x14ac:dyDescent="0.2">
      <c r="B48" s="198"/>
      <c r="C48" s="199"/>
      <c r="D48" s="199"/>
      <c r="E48" s="199"/>
      <c r="F48" s="199"/>
      <c r="G48" s="199"/>
      <c r="H48" s="199"/>
      <c r="I48" s="199"/>
      <c r="J48" s="200"/>
    </row>
    <row r="49" spans="2:10" x14ac:dyDescent="0.2">
      <c r="B49" s="198"/>
      <c r="C49" s="199"/>
      <c r="D49" s="199"/>
      <c r="E49" s="199"/>
      <c r="F49" s="199"/>
      <c r="G49" s="199"/>
      <c r="H49" s="199"/>
      <c r="I49" s="199"/>
      <c r="J49" s="200"/>
    </row>
    <row r="50" spans="2:10" x14ac:dyDescent="0.2">
      <c r="B50" s="198"/>
      <c r="C50" s="199"/>
      <c r="D50" s="199"/>
      <c r="E50" s="199"/>
      <c r="F50" s="199"/>
      <c r="G50" s="199"/>
      <c r="H50" s="199"/>
      <c r="I50" s="199"/>
      <c r="J50" s="200"/>
    </row>
    <row r="51" spans="2:10" x14ac:dyDescent="0.2">
      <c r="B51" s="198"/>
      <c r="C51" s="199"/>
      <c r="D51" s="199"/>
      <c r="E51" s="199"/>
      <c r="F51" s="199"/>
      <c r="G51" s="199"/>
      <c r="H51" s="199"/>
      <c r="I51" s="199"/>
      <c r="J51" s="200"/>
    </row>
    <row r="52" spans="2:10" x14ac:dyDescent="0.2">
      <c r="B52" s="198"/>
      <c r="C52" s="199"/>
      <c r="D52" s="199"/>
      <c r="E52" s="199"/>
      <c r="F52" s="199"/>
      <c r="G52" s="199"/>
      <c r="H52" s="199"/>
      <c r="I52" s="199"/>
      <c r="J52" s="200"/>
    </row>
    <row r="53" spans="2:10" x14ac:dyDescent="0.2">
      <c r="B53" s="198"/>
      <c r="C53" s="199"/>
      <c r="D53" s="199"/>
      <c r="E53" s="199"/>
      <c r="F53" s="199"/>
      <c r="G53" s="199"/>
      <c r="H53" s="199"/>
      <c r="I53" s="199"/>
      <c r="J53" s="200"/>
    </row>
    <row r="54" spans="2:10" x14ac:dyDescent="0.2">
      <c r="B54" s="198"/>
      <c r="C54" s="199"/>
      <c r="D54" s="199"/>
      <c r="E54" s="199"/>
      <c r="F54" s="199"/>
      <c r="G54" s="199"/>
      <c r="H54" s="199"/>
      <c r="I54" s="199"/>
      <c r="J54" s="200"/>
    </row>
    <row r="55" spans="2:10" x14ac:dyDescent="0.2">
      <c r="B55" s="198"/>
      <c r="C55" s="199"/>
      <c r="D55" s="199"/>
      <c r="E55" s="199"/>
      <c r="F55" s="199"/>
      <c r="G55" s="199"/>
      <c r="H55" s="199"/>
      <c r="I55" s="199"/>
      <c r="J55" s="200"/>
    </row>
    <row r="56" spans="2:10" x14ac:dyDescent="0.2">
      <c r="B56" s="198"/>
      <c r="C56" s="199"/>
      <c r="D56" s="199"/>
      <c r="E56" s="199"/>
      <c r="F56" s="199"/>
      <c r="G56" s="199"/>
      <c r="H56" s="199"/>
      <c r="I56" s="199"/>
      <c r="J56" s="200"/>
    </row>
    <row r="57" spans="2:10" x14ac:dyDescent="0.2">
      <c r="B57" s="201"/>
      <c r="C57" s="202"/>
      <c r="D57" s="202"/>
      <c r="E57" s="202"/>
      <c r="F57" s="202"/>
      <c r="G57" s="202"/>
      <c r="H57" s="202"/>
      <c r="I57" s="202"/>
      <c r="J57" s="203"/>
    </row>
  </sheetData>
  <mergeCells count="2">
    <mergeCell ref="B1:D1"/>
    <mergeCell ref="B2:J2"/>
  </mergeCells>
  <phoneticPr fontId="31"/>
  <pageMargins left="0.78700000000000003" right="0.78700000000000003" top="0.98399999999999999" bottom="0.98399999999999999" header="0.51200000000000001" footer="0.5120000000000000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ACE8-703B-4449-9CE0-D1ECD384F5BD}">
  <dimension ref="A1:H25"/>
  <sheetViews>
    <sheetView view="pageBreakPreview" zoomScaleNormal="100" workbookViewId="0">
      <selection sqref="A1:C1"/>
    </sheetView>
  </sheetViews>
  <sheetFormatPr defaultRowHeight="13" x14ac:dyDescent="0.2"/>
  <cols>
    <col min="1" max="1" width="2.83203125" style="194" customWidth="1"/>
    <col min="2" max="2" width="7" style="194" customWidth="1"/>
    <col min="3" max="3" width="10.25" style="194" customWidth="1"/>
    <col min="4" max="256" width="9" style="194"/>
    <col min="257" max="257" width="2.83203125" style="194" customWidth="1"/>
    <col min="258" max="258" width="7" style="194" customWidth="1"/>
    <col min="259" max="259" width="10.25" style="194" customWidth="1"/>
    <col min="260" max="512" width="9" style="194"/>
    <col min="513" max="513" width="2.83203125" style="194" customWidth="1"/>
    <col min="514" max="514" width="7" style="194" customWidth="1"/>
    <col min="515" max="515" width="10.25" style="194" customWidth="1"/>
    <col min="516" max="768" width="9" style="194"/>
    <col min="769" max="769" width="2.83203125" style="194" customWidth="1"/>
    <col min="770" max="770" width="7" style="194" customWidth="1"/>
    <col min="771" max="771" width="10.25" style="194" customWidth="1"/>
    <col min="772" max="1024" width="9" style="194"/>
    <col min="1025" max="1025" width="2.83203125" style="194" customWidth="1"/>
    <col min="1026" max="1026" width="7" style="194" customWidth="1"/>
    <col min="1027" max="1027" width="10.25" style="194" customWidth="1"/>
    <col min="1028" max="1280" width="9" style="194"/>
    <col min="1281" max="1281" width="2.83203125" style="194" customWidth="1"/>
    <col min="1282" max="1282" width="7" style="194" customWidth="1"/>
    <col min="1283" max="1283" width="10.25" style="194" customWidth="1"/>
    <col min="1284" max="1536" width="9" style="194"/>
    <col min="1537" max="1537" width="2.83203125" style="194" customWidth="1"/>
    <col min="1538" max="1538" width="7" style="194" customWidth="1"/>
    <col min="1539" max="1539" width="10.25" style="194" customWidth="1"/>
    <col min="1540" max="1792" width="9" style="194"/>
    <col min="1793" max="1793" width="2.83203125" style="194" customWidth="1"/>
    <col min="1794" max="1794" width="7" style="194" customWidth="1"/>
    <col min="1795" max="1795" width="10.25" style="194" customWidth="1"/>
    <col min="1796" max="2048" width="9" style="194"/>
    <col min="2049" max="2049" width="2.83203125" style="194" customWidth="1"/>
    <col min="2050" max="2050" width="7" style="194" customWidth="1"/>
    <col min="2051" max="2051" width="10.25" style="194" customWidth="1"/>
    <col min="2052" max="2304" width="9" style="194"/>
    <col min="2305" max="2305" width="2.83203125" style="194" customWidth="1"/>
    <col min="2306" max="2306" width="7" style="194" customWidth="1"/>
    <col min="2307" max="2307" width="10.25" style="194" customWidth="1"/>
    <col min="2308" max="2560" width="9" style="194"/>
    <col min="2561" max="2561" width="2.83203125" style="194" customWidth="1"/>
    <col min="2562" max="2562" width="7" style="194" customWidth="1"/>
    <col min="2563" max="2563" width="10.25" style="194" customWidth="1"/>
    <col min="2564" max="2816" width="9" style="194"/>
    <col min="2817" max="2817" width="2.83203125" style="194" customWidth="1"/>
    <col min="2818" max="2818" width="7" style="194" customWidth="1"/>
    <col min="2819" max="2819" width="10.25" style="194" customWidth="1"/>
    <col min="2820" max="3072" width="9" style="194"/>
    <col min="3073" max="3073" width="2.83203125" style="194" customWidth="1"/>
    <col min="3074" max="3074" width="7" style="194" customWidth="1"/>
    <col min="3075" max="3075" width="10.25" style="194" customWidth="1"/>
    <col min="3076" max="3328" width="9" style="194"/>
    <col min="3329" max="3329" width="2.83203125" style="194" customWidth="1"/>
    <col min="3330" max="3330" width="7" style="194" customWidth="1"/>
    <col min="3331" max="3331" width="10.25" style="194" customWidth="1"/>
    <col min="3332" max="3584" width="9" style="194"/>
    <col min="3585" max="3585" width="2.83203125" style="194" customWidth="1"/>
    <col min="3586" max="3586" width="7" style="194" customWidth="1"/>
    <col min="3587" max="3587" width="10.25" style="194" customWidth="1"/>
    <col min="3588" max="3840" width="9" style="194"/>
    <col min="3841" max="3841" width="2.83203125" style="194" customWidth="1"/>
    <col min="3842" max="3842" width="7" style="194" customWidth="1"/>
    <col min="3843" max="3843" width="10.25" style="194" customWidth="1"/>
    <col min="3844" max="4096" width="9" style="194"/>
    <col min="4097" max="4097" width="2.83203125" style="194" customWidth="1"/>
    <col min="4098" max="4098" width="7" style="194" customWidth="1"/>
    <col min="4099" max="4099" width="10.25" style="194" customWidth="1"/>
    <col min="4100" max="4352" width="9" style="194"/>
    <col min="4353" max="4353" width="2.83203125" style="194" customWidth="1"/>
    <col min="4354" max="4354" width="7" style="194" customWidth="1"/>
    <col min="4355" max="4355" width="10.25" style="194" customWidth="1"/>
    <col min="4356" max="4608" width="9" style="194"/>
    <col min="4609" max="4609" width="2.83203125" style="194" customWidth="1"/>
    <col min="4610" max="4610" width="7" style="194" customWidth="1"/>
    <col min="4611" max="4611" width="10.25" style="194" customWidth="1"/>
    <col min="4612" max="4864" width="9" style="194"/>
    <col min="4865" max="4865" width="2.83203125" style="194" customWidth="1"/>
    <col min="4866" max="4866" width="7" style="194" customWidth="1"/>
    <col min="4867" max="4867" width="10.25" style="194" customWidth="1"/>
    <col min="4868" max="5120" width="9" style="194"/>
    <col min="5121" max="5121" width="2.83203125" style="194" customWidth="1"/>
    <col min="5122" max="5122" width="7" style="194" customWidth="1"/>
    <col min="5123" max="5123" width="10.25" style="194" customWidth="1"/>
    <col min="5124" max="5376" width="9" style="194"/>
    <col min="5377" max="5377" width="2.83203125" style="194" customWidth="1"/>
    <col min="5378" max="5378" width="7" style="194" customWidth="1"/>
    <col min="5379" max="5379" width="10.25" style="194" customWidth="1"/>
    <col min="5380" max="5632" width="9" style="194"/>
    <col min="5633" max="5633" width="2.83203125" style="194" customWidth="1"/>
    <col min="5634" max="5634" width="7" style="194" customWidth="1"/>
    <col min="5635" max="5635" width="10.25" style="194" customWidth="1"/>
    <col min="5636" max="5888" width="9" style="194"/>
    <col min="5889" max="5889" width="2.83203125" style="194" customWidth="1"/>
    <col min="5890" max="5890" width="7" style="194" customWidth="1"/>
    <col min="5891" max="5891" width="10.25" style="194" customWidth="1"/>
    <col min="5892" max="6144" width="9" style="194"/>
    <col min="6145" max="6145" width="2.83203125" style="194" customWidth="1"/>
    <col min="6146" max="6146" width="7" style="194" customWidth="1"/>
    <col min="6147" max="6147" width="10.25" style="194" customWidth="1"/>
    <col min="6148" max="6400" width="9" style="194"/>
    <col min="6401" max="6401" width="2.83203125" style="194" customWidth="1"/>
    <col min="6402" max="6402" width="7" style="194" customWidth="1"/>
    <col min="6403" max="6403" width="10.25" style="194" customWidth="1"/>
    <col min="6404" max="6656" width="9" style="194"/>
    <col min="6657" max="6657" width="2.83203125" style="194" customWidth="1"/>
    <col min="6658" max="6658" width="7" style="194" customWidth="1"/>
    <col min="6659" max="6659" width="10.25" style="194" customWidth="1"/>
    <col min="6660" max="6912" width="9" style="194"/>
    <col min="6913" max="6913" width="2.83203125" style="194" customWidth="1"/>
    <col min="6914" max="6914" width="7" style="194" customWidth="1"/>
    <col min="6915" max="6915" width="10.25" style="194" customWidth="1"/>
    <col min="6916" max="7168" width="9" style="194"/>
    <col min="7169" max="7169" width="2.83203125" style="194" customWidth="1"/>
    <col min="7170" max="7170" width="7" style="194" customWidth="1"/>
    <col min="7171" max="7171" width="10.25" style="194" customWidth="1"/>
    <col min="7172" max="7424" width="9" style="194"/>
    <col min="7425" max="7425" width="2.83203125" style="194" customWidth="1"/>
    <col min="7426" max="7426" width="7" style="194" customWidth="1"/>
    <col min="7427" max="7427" width="10.25" style="194" customWidth="1"/>
    <col min="7428" max="7680" width="9" style="194"/>
    <col min="7681" max="7681" width="2.83203125" style="194" customWidth="1"/>
    <col min="7682" max="7682" width="7" style="194" customWidth="1"/>
    <col min="7683" max="7683" width="10.25" style="194" customWidth="1"/>
    <col min="7684" max="7936" width="9" style="194"/>
    <col min="7937" max="7937" width="2.83203125" style="194" customWidth="1"/>
    <col min="7938" max="7938" width="7" style="194" customWidth="1"/>
    <col min="7939" max="7939" width="10.25" style="194" customWidth="1"/>
    <col min="7940" max="8192" width="9" style="194"/>
    <col min="8193" max="8193" width="2.83203125" style="194" customWidth="1"/>
    <col min="8194" max="8194" width="7" style="194" customWidth="1"/>
    <col min="8195" max="8195" width="10.25" style="194" customWidth="1"/>
    <col min="8196" max="8448" width="9" style="194"/>
    <col min="8449" max="8449" width="2.83203125" style="194" customWidth="1"/>
    <col min="8450" max="8450" width="7" style="194" customWidth="1"/>
    <col min="8451" max="8451" width="10.25" style="194" customWidth="1"/>
    <col min="8452" max="8704" width="9" style="194"/>
    <col min="8705" max="8705" width="2.83203125" style="194" customWidth="1"/>
    <col min="8706" max="8706" width="7" style="194" customWidth="1"/>
    <col min="8707" max="8707" width="10.25" style="194" customWidth="1"/>
    <col min="8708" max="8960" width="9" style="194"/>
    <col min="8961" max="8961" width="2.83203125" style="194" customWidth="1"/>
    <col min="8962" max="8962" width="7" style="194" customWidth="1"/>
    <col min="8963" max="8963" width="10.25" style="194" customWidth="1"/>
    <col min="8964" max="9216" width="9" style="194"/>
    <col min="9217" max="9217" width="2.83203125" style="194" customWidth="1"/>
    <col min="9218" max="9218" width="7" style="194" customWidth="1"/>
    <col min="9219" max="9219" width="10.25" style="194" customWidth="1"/>
    <col min="9220" max="9472" width="9" style="194"/>
    <col min="9473" max="9473" width="2.83203125" style="194" customWidth="1"/>
    <col min="9474" max="9474" width="7" style="194" customWidth="1"/>
    <col min="9475" max="9475" width="10.25" style="194" customWidth="1"/>
    <col min="9476" max="9728" width="9" style="194"/>
    <col min="9729" max="9729" width="2.83203125" style="194" customWidth="1"/>
    <col min="9730" max="9730" width="7" style="194" customWidth="1"/>
    <col min="9731" max="9731" width="10.25" style="194" customWidth="1"/>
    <col min="9732" max="9984" width="9" style="194"/>
    <col min="9985" max="9985" width="2.83203125" style="194" customWidth="1"/>
    <col min="9986" max="9986" width="7" style="194" customWidth="1"/>
    <col min="9987" max="9987" width="10.25" style="194" customWidth="1"/>
    <col min="9988" max="10240" width="9" style="194"/>
    <col min="10241" max="10241" width="2.83203125" style="194" customWidth="1"/>
    <col min="10242" max="10242" width="7" style="194" customWidth="1"/>
    <col min="10243" max="10243" width="10.25" style="194" customWidth="1"/>
    <col min="10244" max="10496" width="9" style="194"/>
    <col min="10497" max="10497" width="2.83203125" style="194" customWidth="1"/>
    <col min="10498" max="10498" width="7" style="194" customWidth="1"/>
    <col min="10499" max="10499" width="10.25" style="194" customWidth="1"/>
    <col min="10500" max="10752" width="9" style="194"/>
    <col min="10753" max="10753" width="2.83203125" style="194" customWidth="1"/>
    <col min="10754" max="10754" width="7" style="194" customWidth="1"/>
    <col min="10755" max="10755" width="10.25" style="194" customWidth="1"/>
    <col min="10756" max="11008" width="9" style="194"/>
    <col min="11009" max="11009" width="2.83203125" style="194" customWidth="1"/>
    <col min="11010" max="11010" width="7" style="194" customWidth="1"/>
    <col min="11011" max="11011" width="10.25" style="194" customWidth="1"/>
    <col min="11012" max="11264" width="9" style="194"/>
    <col min="11265" max="11265" width="2.83203125" style="194" customWidth="1"/>
    <col min="11266" max="11266" width="7" style="194" customWidth="1"/>
    <col min="11267" max="11267" width="10.25" style="194" customWidth="1"/>
    <col min="11268" max="11520" width="9" style="194"/>
    <col min="11521" max="11521" width="2.83203125" style="194" customWidth="1"/>
    <col min="11522" max="11522" width="7" style="194" customWidth="1"/>
    <col min="11523" max="11523" width="10.25" style="194" customWidth="1"/>
    <col min="11524" max="11776" width="9" style="194"/>
    <col min="11777" max="11777" width="2.83203125" style="194" customWidth="1"/>
    <col min="11778" max="11778" width="7" style="194" customWidth="1"/>
    <col min="11779" max="11779" width="10.25" style="194" customWidth="1"/>
    <col min="11780" max="12032" width="9" style="194"/>
    <col min="12033" max="12033" width="2.83203125" style="194" customWidth="1"/>
    <col min="12034" max="12034" width="7" style="194" customWidth="1"/>
    <col min="12035" max="12035" width="10.25" style="194" customWidth="1"/>
    <col min="12036" max="12288" width="9" style="194"/>
    <col min="12289" max="12289" width="2.83203125" style="194" customWidth="1"/>
    <col min="12290" max="12290" width="7" style="194" customWidth="1"/>
    <col min="12291" max="12291" width="10.25" style="194" customWidth="1"/>
    <col min="12292" max="12544" width="9" style="194"/>
    <col min="12545" max="12545" width="2.83203125" style="194" customWidth="1"/>
    <col min="12546" max="12546" width="7" style="194" customWidth="1"/>
    <col min="12547" max="12547" width="10.25" style="194" customWidth="1"/>
    <col min="12548" max="12800" width="9" style="194"/>
    <col min="12801" max="12801" width="2.83203125" style="194" customWidth="1"/>
    <col min="12802" max="12802" width="7" style="194" customWidth="1"/>
    <col min="12803" max="12803" width="10.25" style="194" customWidth="1"/>
    <col min="12804" max="13056" width="9" style="194"/>
    <col min="13057" max="13057" width="2.83203125" style="194" customWidth="1"/>
    <col min="13058" max="13058" width="7" style="194" customWidth="1"/>
    <col min="13059" max="13059" width="10.25" style="194" customWidth="1"/>
    <col min="13060" max="13312" width="9" style="194"/>
    <col min="13313" max="13313" width="2.83203125" style="194" customWidth="1"/>
    <col min="13314" max="13314" width="7" style="194" customWidth="1"/>
    <col min="13315" max="13315" width="10.25" style="194" customWidth="1"/>
    <col min="13316" max="13568" width="9" style="194"/>
    <col min="13569" max="13569" width="2.83203125" style="194" customWidth="1"/>
    <col min="13570" max="13570" width="7" style="194" customWidth="1"/>
    <col min="13571" max="13571" width="10.25" style="194" customWidth="1"/>
    <col min="13572" max="13824" width="9" style="194"/>
    <col min="13825" max="13825" width="2.83203125" style="194" customWidth="1"/>
    <col min="13826" max="13826" width="7" style="194" customWidth="1"/>
    <col min="13827" max="13827" width="10.25" style="194" customWidth="1"/>
    <col min="13828" max="14080" width="9" style="194"/>
    <col min="14081" max="14081" width="2.83203125" style="194" customWidth="1"/>
    <col min="14082" max="14082" width="7" style="194" customWidth="1"/>
    <col min="14083" max="14083" width="10.25" style="194" customWidth="1"/>
    <col min="14084" max="14336" width="9" style="194"/>
    <col min="14337" max="14337" width="2.83203125" style="194" customWidth="1"/>
    <col min="14338" max="14338" width="7" style="194" customWidth="1"/>
    <col min="14339" max="14339" width="10.25" style="194" customWidth="1"/>
    <col min="14340" max="14592" width="9" style="194"/>
    <col min="14593" max="14593" width="2.83203125" style="194" customWidth="1"/>
    <col min="14594" max="14594" width="7" style="194" customWidth="1"/>
    <col min="14595" max="14595" width="10.25" style="194" customWidth="1"/>
    <col min="14596" max="14848" width="9" style="194"/>
    <col min="14849" max="14849" width="2.83203125" style="194" customWidth="1"/>
    <col min="14850" max="14850" width="7" style="194" customWidth="1"/>
    <col min="14851" max="14851" width="10.25" style="194" customWidth="1"/>
    <col min="14852" max="15104" width="9" style="194"/>
    <col min="15105" max="15105" width="2.83203125" style="194" customWidth="1"/>
    <col min="15106" max="15106" width="7" style="194" customWidth="1"/>
    <col min="15107" max="15107" width="10.25" style="194" customWidth="1"/>
    <col min="15108" max="15360" width="9" style="194"/>
    <col min="15361" max="15361" width="2.83203125" style="194" customWidth="1"/>
    <col min="15362" max="15362" width="7" style="194" customWidth="1"/>
    <col min="15363" max="15363" width="10.25" style="194" customWidth="1"/>
    <col min="15364" max="15616" width="9" style="194"/>
    <col min="15617" max="15617" width="2.83203125" style="194" customWidth="1"/>
    <col min="15618" max="15618" width="7" style="194" customWidth="1"/>
    <col min="15619" max="15619" width="10.25" style="194" customWidth="1"/>
    <col min="15620" max="15872" width="9" style="194"/>
    <col min="15873" max="15873" width="2.83203125" style="194" customWidth="1"/>
    <col min="15874" max="15874" width="7" style="194" customWidth="1"/>
    <col min="15875" max="15875" width="10.25" style="194" customWidth="1"/>
    <col min="15876" max="16128" width="9" style="194"/>
    <col min="16129" max="16129" width="2.83203125" style="194" customWidth="1"/>
    <col min="16130" max="16130" width="7" style="194" customWidth="1"/>
    <col min="16131" max="16131" width="10.25" style="194" customWidth="1"/>
    <col min="16132" max="16384" width="9" style="194"/>
  </cols>
  <sheetData>
    <row r="1" spans="1:8" ht="16.5" x14ac:dyDescent="0.25">
      <c r="A1" s="469" t="s">
        <v>311</v>
      </c>
      <c r="B1" s="469"/>
      <c r="C1" s="469"/>
      <c r="D1" s="204"/>
    </row>
    <row r="2" spans="1:8" ht="25.5" customHeight="1" x14ac:dyDescent="0.25">
      <c r="A2" s="471" t="s">
        <v>312</v>
      </c>
      <c r="B2" s="471"/>
      <c r="C2" s="471"/>
      <c r="D2" s="471"/>
      <c r="E2" s="471"/>
      <c r="F2" s="471"/>
      <c r="G2" s="471"/>
      <c r="H2" s="471"/>
    </row>
    <row r="4" spans="1:8" x14ac:dyDescent="0.2">
      <c r="D4" s="195" t="s">
        <v>313</v>
      </c>
      <c r="E4" s="196"/>
      <c r="F4" s="198"/>
    </row>
    <row r="5" spans="1:8" x14ac:dyDescent="0.2">
      <c r="D5" s="198" t="s">
        <v>314</v>
      </c>
      <c r="E5" s="199"/>
      <c r="F5" s="198"/>
    </row>
    <row r="6" spans="1:8" x14ac:dyDescent="0.2">
      <c r="D6" s="201" t="s">
        <v>315</v>
      </c>
      <c r="E6" s="202"/>
      <c r="F6" s="198"/>
    </row>
    <row r="7" spans="1:8" x14ac:dyDescent="0.2">
      <c r="E7" s="195"/>
    </row>
    <row r="8" spans="1:8" x14ac:dyDescent="0.2">
      <c r="E8" s="198"/>
    </row>
    <row r="9" spans="1:8" x14ac:dyDescent="0.2">
      <c r="C9" s="195"/>
      <c r="D9" s="196"/>
      <c r="E9" s="196"/>
      <c r="F9" s="197"/>
    </row>
    <row r="10" spans="1:8" x14ac:dyDescent="0.2">
      <c r="C10" s="198"/>
      <c r="D10" s="199"/>
      <c r="E10" s="199"/>
      <c r="F10" s="200"/>
    </row>
    <row r="11" spans="1:8" x14ac:dyDescent="0.2">
      <c r="C11" s="198"/>
      <c r="D11" s="199"/>
      <c r="E11" s="199"/>
      <c r="F11" s="200"/>
    </row>
    <row r="12" spans="1:8" x14ac:dyDescent="0.2">
      <c r="B12" s="195"/>
      <c r="C12" s="196" t="s">
        <v>316</v>
      </c>
      <c r="D12" s="197"/>
      <c r="F12" s="200"/>
    </row>
    <row r="13" spans="1:8" x14ac:dyDescent="0.2">
      <c r="B13" s="201"/>
      <c r="C13" s="202" t="s">
        <v>317</v>
      </c>
      <c r="D13" s="203"/>
      <c r="F13" s="200"/>
    </row>
    <row r="14" spans="1:8" x14ac:dyDescent="0.2">
      <c r="C14" s="195"/>
      <c r="F14" s="200"/>
    </row>
    <row r="15" spans="1:8" x14ac:dyDescent="0.2">
      <c r="C15" s="198"/>
      <c r="F15" s="200"/>
    </row>
    <row r="16" spans="1:8" x14ac:dyDescent="0.2">
      <c r="C16" s="198"/>
      <c r="F16" s="200"/>
    </row>
    <row r="17" spans="2:7" x14ac:dyDescent="0.2">
      <c r="B17" s="195"/>
      <c r="C17" s="196" t="s">
        <v>318</v>
      </c>
      <c r="D17" s="197"/>
      <c r="F17" s="195" t="s">
        <v>319</v>
      </c>
      <c r="G17" s="197"/>
    </row>
    <row r="18" spans="2:7" x14ac:dyDescent="0.2">
      <c r="B18" s="198"/>
      <c r="C18" s="199"/>
      <c r="D18" s="200"/>
      <c r="F18" s="201"/>
      <c r="G18" s="203"/>
    </row>
    <row r="19" spans="2:7" x14ac:dyDescent="0.2">
      <c r="B19" s="198"/>
      <c r="C19" s="199"/>
      <c r="D19" s="200"/>
      <c r="G19" s="195"/>
    </row>
    <row r="20" spans="2:7" x14ac:dyDescent="0.2">
      <c r="B20" s="201"/>
      <c r="C20" s="202"/>
      <c r="D20" s="203"/>
      <c r="G20" s="198"/>
    </row>
    <row r="21" spans="2:7" x14ac:dyDescent="0.2">
      <c r="F21" s="195" t="s">
        <v>320</v>
      </c>
      <c r="G21" s="197"/>
    </row>
    <row r="22" spans="2:7" x14ac:dyDescent="0.2">
      <c r="F22" s="198"/>
      <c r="G22" s="200"/>
    </row>
    <row r="23" spans="2:7" x14ac:dyDescent="0.2">
      <c r="F23" s="198"/>
      <c r="G23" s="200"/>
    </row>
    <row r="24" spans="2:7" x14ac:dyDescent="0.2">
      <c r="F24" s="198"/>
      <c r="G24" s="200"/>
    </row>
    <row r="25" spans="2:7" x14ac:dyDescent="0.2">
      <c r="F25" s="201"/>
      <c r="G25" s="203"/>
    </row>
  </sheetData>
  <mergeCells count="2">
    <mergeCell ref="A1:C1"/>
    <mergeCell ref="A2:H2"/>
  </mergeCells>
  <phoneticPr fontId="31"/>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d6dcacc7-e460-4c7a-a2ed-e890e37b378d"/>
    <ds:schemaRef ds:uri="http://schemas.microsoft.com/office/2006/metadata/properties"/>
    <ds:schemaRef ds:uri="http://purl.org/dc/elements/1.1/"/>
    <ds:schemaRef ds:uri="7f1e29f5-1aa2-4ed7-a4c5-0f459278da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53</vt:i4>
      </vt:variant>
    </vt:vector>
  </HeadingPairs>
  <TitlesOfParts>
    <vt:vector size="77" baseType="lpstr">
      <vt:lpstr>付表３－２</vt:lpstr>
      <vt:lpstr>選択肢</vt:lpstr>
      <vt:lpstr>勤務形態一覧表（記載例）</vt:lpstr>
      <vt:lpstr>参考様式6-1（汎用）</vt:lpstr>
      <vt:lpstr>参考様式6-1（居宅介護）</vt:lpstr>
      <vt:lpstr>参考様式6-1（重度訪問介護）</vt:lpstr>
      <vt:lpstr>参考様式6-1（同行援護）</vt:lpstr>
      <vt:lpstr>参考様式6-1（行動援護）</vt:lpstr>
      <vt:lpstr>参考様式6-1（療養介護）</vt:lpstr>
      <vt:lpstr>参考様式6-1（生活介護）</vt:lpstr>
      <vt:lpstr>参考様式6-1（機能訓練）</vt:lpstr>
      <vt:lpstr>参考様式6-1（生活訓練）</vt:lpstr>
      <vt:lpstr>参考様式6-1（就労移行支援）</vt:lpstr>
      <vt:lpstr>参考様式6-1(認定指定就労移行支援）</vt:lpstr>
      <vt:lpstr>参考様式6-1（就労継続支援A型・B型）</vt:lpstr>
      <vt:lpstr>参考様式6-1（就労定着支援）</vt:lpstr>
      <vt:lpstr>参考様式6-1（自立生活援助）</vt:lpstr>
      <vt:lpstr>参考様式6-1（共同生活援助・介護サービス包括型）</vt:lpstr>
      <vt:lpstr>参考様式6-1（共同生活援助・外部サービス利用型）</vt:lpstr>
      <vt:lpstr>参考様式6-1（共同生活援助・日中サービス支援型</vt:lpstr>
      <vt:lpstr>参考様式6-1（障害者支援施設）</vt:lpstr>
      <vt:lpstr>参考様式6-1（一般相談支援）</vt:lpstr>
      <vt:lpstr>参考様式６－２【組織体系図】</vt:lpstr>
      <vt:lpstr>６－２【記載例】</vt:lpstr>
      <vt:lpstr>'勤務形態一覧表（記載例）'!Print_Area</vt:lpstr>
      <vt:lpstr>'参考様式6-1（一般相談支援）'!Print_Area</vt:lpstr>
      <vt:lpstr>'参考様式6-1（機能訓練）'!Print_Area</vt:lpstr>
      <vt:lpstr>'参考様式6-1（居宅介護）'!Print_Area</vt:lpstr>
      <vt:lpstr>'参考様式6-1（共同生活援助・介護サービス包括型）'!Print_Area</vt:lpstr>
      <vt:lpstr>'参考様式6-1（共同生活援助・外部サービス利用型）'!Print_Area</vt:lpstr>
      <vt:lpstr>'参考様式6-1（共同生活援助・日中サービス支援型'!Print_Area</vt:lpstr>
      <vt:lpstr>'参考様式6-1（行動援護）'!Print_Area</vt:lpstr>
      <vt:lpstr>'参考様式6-1（自立生活援助）'!Print_Area</vt:lpstr>
      <vt:lpstr>'参考様式6-1（就労移行支援）'!Print_Area</vt:lpstr>
      <vt:lpstr>'参考様式6-1（就労継続支援A型・B型）'!Print_Area</vt:lpstr>
      <vt:lpstr>'参考様式6-1（就労定着支援）'!Print_Area</vt:lpstr>
      <vt:lpstr>'参考様式6-1（重度訪問介護）'!Print_Area</vt:lpstr>
      <vt:lpstr>'参考様式6-1（障害者支援施設）'!Print_Area</vt:lpstr>
      <vt:lpstr>'参考様式6-1（生活介護）'!Print_Area</vt:lpstr>
      <vt:lpstr>'参考様式6-1（生活訓練）'!Print_Area</vt:lpstr>
      <vt:lpstr>'参考様式6-1（同行援護）'!Print_Area</vt:lpstr>
      <vt:lpstr>'参考様式6-1(認定指定就労移行支援）'!Print_Area</vt:lpstr>
      <vt:lpstr>'参考様式6-1（汎用）'!Print_Area</vt:lpstr>
      <vt:lpstr>'参考様式6-1（療養介護）'!Print_Area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高井　智美</cp:lastModifiedBy>
  <cp:lastPrinted>2024-02-28T17:27:15Z</cp:lastPrinted>
  <dcterms:created xsi:type="dcterms:W3CDTF">2023-12-20T14:26:55Z</dcterms:created>
  <dcterms:modified xsi:type="dcterms:W3CDTF">2025-01-06T05:50:11Z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