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通所リハ" sheetId="1" r:id="rId1"/>
    <sheet name="シフト記号表（勤務時間帯） (2)" sheetId="2" r:id="rId2"/>
    <sheet name="記入方法 (5)" sheetId="3" r:id="rId3"/>
  </sheets>
  <externalReferences>
    <externalReference r:id="rId4"/>
  </externalReferences>
  <definedNames>
    <definedName name="【記載例】シフト記号" localSheetId="1">'シフト記号表（勤務時間帯） (2)'!$C$6:$C$35</definedName>
    <definedName name="【記載例】シフト記号表">#REF!</definedName>
    <definedName name="_xlnm.Print_Area" localSheetId="2">'記入方法 (5)'!$B$1:$P$83</definedName>
    <definedName name="_xlnm.Print_Area" localSheetId="0">通所リハ!$A$1:$BF$70</definedName>
    <definedName name="_xlnm.Print_Titles" localSheetId="0">通所リハ!$1:$21</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2" l="1"/>
  <c r="U25" i="2" s="1"/>
  <c r="Q25" i="2"/>
  <c r="K25" i="2"/>
  <c r="S24" i="2"/>
  <c r="U24" i="2" s="1"/>
  <c r="Q24" i="2"/>
  <c r="K24" i="2"/>
  <c r="S23" i="2"/>
  <c r="U23" i="2" s="1"/>
  <c r="Q23" i="2"/>
  <c r="K23" i="2"/>
  <c r="S22" i="2"/>
  <c r="U22" i="2" s="1"/>
  <c r="Q22" i="2"/>
  <c r="K22" i="2"/>
  <c r="S21" i="2"/>
  <c r="U21" i="2" s="1"/>
  <c r="Q21" i="2"/>
  <c r="K21" i="2"/>
  <c r="S20" i="2"/>
  <c r="U20" i="2" s="1"/>
  <c r="Q20" i="2"/>
  <c r="K20" i="2"/>
  <c r="S19" i="2"/>
  <c r="U19" i="2" s="1"/>
  <c r="Q19" i="2"/>
  <c r="K19" i="2"/>
  <c r="S18" i="2"/>
  <c r="U18" i="2" s="1"/>
  <c r="Q18" i="2"/>
  <c r="K18" i="2"/>
  <c r="S17" i="2"/>
  <c r="U17" i="2" s="1"/>
  <c r="Q17" i="2"/>
  <c r="K17" i="2"/>
  <c r="S16" i="2"/>
  <c r="U16" i="2" s="1"/>
  <c r="Q16" i="2"/>
  <c r="K16" i="2"/>
  <c r="S15" i="2"/>
  <c r="U15" i="2" s="1"/>
  <c r="Q15" i="2"/>
  <c r="K15" i="2"/>
  <c r="S14" i="2"/>
  <c r="U14" i="2" s="1"/>
  <c r="Q14" i="2"/>
  <c r="K14" i="2"/>
  <c r="S13" i="2"/>
  <c r="U13" i="2" s="1"/>
  <c r="Q13" i="2"/>
  <c r="K13" i="2"/>
  <c r="S12" i="2"/>
  <c r="U12" i="2" s="1"/>
  <c r="Q12" i="2"/>
  <c r="K12" i="2"/>
  <c r="S11" i="2"/>
  <c r="U11" i="2" s="1"/>
  <c r="Q11" i="2"/>
  <c r="K11" i="2"/>
  <c r="S10" i="2"/>
  <c r="U10" i="2" s="1"/>
  <c r="Q10" i="2"/>
  <c r="K10" i="2"/>
  <c r="S9" i="2"/>
  <c r="U9" i="2" s="1"/>
  <c r="Q9" i="2"/>
  <c r="K9" i="2"/>
  <c r="S8" i="2"/>
  <c r="U8" i="2" s="1"/>
  <c r="Q8" i="2"/>
  <c r="K8" i="2"/>
  <c r="S7" i="2"/>
  <c r="U7" i="2" s="1"/>
  <c r="Q7" i="2"/>
  <c r="K7" i="2"/>
  <c r="S6" i="2"/>
  <c r="U6" i="2" s="1"/>
  <c r="Q6" i="2"/>
  <c r="K6" i="2"/>
  <c r="AL66" i="1"/>
  <c r="V66" i="1"/>
  <c r="AM65" i="1"/>
  <c r="W65" i="1"/>
  <c r="AN64" i="1"/>
  <c r="X64" i="1"/>
  <c r="AO63" i="1"/>
  <c r="Y63" i="1"/>
  <c r="AP62" i="1"/>
  <c r="Z62"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AX60" i="1" s="1"/>
  <c r="AZ60" i="1" s="1"/>
  <c r="F60"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AX59" i="1" s="1"/>
  <c r="AZ59" i="1" s="1"/>
  <c r="T59" i="1"/>
  <c r="S59"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AX57" i="1" s="1"/>
  <c r="AZ57" i="1" s="1"/>
  <c r="F57"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AX56" i="1" s="1"/>
  <c r="AZ56" i="1" s="1"/>
  <c r="T56" i="1"/>
  <c r="S56"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AX54" i="1" s="1"/>
  <c r="AZ54" i="1" s="1"/>
  <c r="F54"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AX53" i="1" s="1"/>
  <c r="AZ53" i="1" s="1"/>
  <c r="T53" i="1"/>
  <c r="S53"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X51" i="1" s="1"/>
  <c r="AZ51" i="1" s="1"/>
  <c r="F51"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AX50" i="1" s="1"/>
  <c r="AZ50" i="1" s="1"/>
  <c r="T50" i="1"/>
  <c r="S50"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F48"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AX47" i="1" s="1"/>
  <c r="AZ47" i="1" s="1"/>
  <c r="T47" i="1"/>
  <c r="S47" i="1"/>
  <c r="AZ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X45" i="1" s="1"/>
  <c r="F45"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AX44" i="1" s="1"/>
  <c r="AZ44" i="1" s="1"/>
  <c r="U44" i="1"/>
  <c r="T44" i="1"/>
  <c r="S44"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F42"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AX41" i="1" s="1"/>
  <c r="AZ41" i="1" s="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X39" i="1" s="1"/>
  <c r="AZ39" i="1" s="1"/>
  <c r="F39"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AX38" i="1" s="1"/>
  <c r="AZ38" i="1" s="1"/>
  <c r="U38" i="1"/>
  <c r="T38" i="1"/>
  <c r="S38"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AX36" i="1" s="1"/>
  <c r="AZ36" i="1" s="1"/>
  <c r="F36"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AX35" i="1" s="1"/>
  <c r="AZ35" i="1" s="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X33" i="1" s="1"/>
  <c r="AZ33" i="1" s="1"/>
  <c r="F33"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AX32" i="1" s="1"/>
  <c r="AZ32" i="1" s="1"/>
  <c r="U32" i="1"/>
  <c r="T32" i="1"/>
  <c r="S32"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AX30" i="1" s="1"/>
  <c r="AZ30" i="1" s="1"/>
  <c r="F30"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AX29" i="1" s="1"/>
  <c r="AZ29" i="1" s="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X27" i="1" s="1"/>
  <c r="AZ27" i="1" s="1"/>
  <c r="F27"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AX26" i="1" s="1"/>
  <c r="AZ26" i="1" s="1"/>
  <c r="U26" i="1"/>
  <c r="T26" i="1"/>
  <c r="S26" i="1"/>
  <c r="B25" i="1"/>
  <c r="B28" i="1" s="1"/>
  <c r="B31" i="1" s="1"/>
  <c r="B34" i="1" s="1"/>
  <c r="B37" i="1" s="1"/>
  <c r="B40" i="1" s="1"/>
  <c r="B43" i="1" s="1"/>
  <c r="B46" i="1" s="1"/>
  <c r="B49" i="1" s="1"/>
  <c r="B52" i="1" s="1"/>
  <c r="B55" i="1" s="1"/>
  <c r="B58" i="1" s="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AX24" i="1" s="1"/>
  <c r="AZ24" i="1" s="1"/>
  <c r="F24" i="1"/>
  <c r="AN68" i="1" s="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AX23" i="1" s="1"/>
  <c r="AZ23" i="1" s="1"/>
  <c r="U23" i="1"/>
  <c r="T23" i="1"/>
  <c r="S23" i="1"/>
  <c r="AW21" i="1"/>
  <c r="AW20" i="1"/>
  <c r="AV20" i="1"/>
  <c r="AV21" i="1" s="1"/>
  <c r="AW19" i="1"/>
  <c r="AV19" i="1"/>
  <c r="AU19" i="1"/>
  <c r="AU20" i="1" s="1"/>
  <c r="AU21" i="1" s="1"/>
  <c r="AX17" i="1"/>
  <c r="BC14" i="1"/>
  <c r="AC2" i="1"/>
  <c r="AQ20" i="1" s="1"/>
  <c r="AQ21" i="1" s="1"/>
  <c r="T20" i="1" l="1"/>
  <c r="T21" i="1" s="1"/>
  <c r="AF20" i="1"/>
  <c r="AF21" i="1" s="1"/>
  <c r="AN20" i="1"/>
  <c r="AN21" i="1" s="1"/>
  <c r="U67" i="1"/>
  <c r="AK67" i="1"/>
  <c r="T68" i="1"/>
  <c r="AJ68" i="1"/>
  <c r="AB20" i="1"/>
  <c r="AB21" i="1" s="1"/>
  <c r="Y20" i="1"/>
  <c r="Y21" i="1" s="1"/>
  <c r="AC20" i="1"/>
  <c r="AC21" i="1" s="1"/>
  <c r="AK20" i="1"/>
  <c r="AK21" i="1" s="1"/>
  <c r="AO20" i="1"/>
  <c r="AO21" i="1" s="1"/>
  <c r="AS20" i="1"/>
  <c r="AS21" i="1" s="1"/>
  <c r="AD62" i="1"/>
  <c r="AT62" i="1"/>
  <c r="AC63" i="1"/>
  <c r="AS63" i="1"/>
  <c r="AB64" i="1"/>
  <c r="AR64" i="1"/>
  <c r="AA65" i="1"/>
  <c r="AQ65" i="1"/>
  <c r="Z66" i="1"/>
  <c r="AP66" i="1"/>
  <c r="Y67" i="1"/>
  <c r="AO67" i="1"/>
  <c r="X68" i="1"/>
  <c r="BB8" i="1"/>
  <c r="U20" i="1"/>
  <c r="U21" i="1" s="1"/>
  <c r="AG20" i="1"/>
  <c r="AG21" i="1" s="1"/>
  <c r="V20" i="1"/>
  <c r="V21" i="1" s="1"/>
  <c r="Z20" i="1"/>
  <c r="Z21" i="1" s="1"/>
  <c r="AD20" i="1"/>
  <c r="AD21" i="1" s="1"/>
  <c r="AH20" i="1"/>
  <c r="AH21" i="1" s="1"/>
  <c r="AL20" i="1"/>
  <c r="AL21" i="1" s="1"/>
  <c r="AP20" i="1"/>
  <c r="AP21" i="1" s="1"/>
  <c r="AT20" i="1"/>
  <c r="AT21" i="1" s="1"/>
  <c r="AU68" i="1"/>
  <c r="AQ68" i="1"/>
  <c r="AM68" i="1"/>
  <c r="AI68" i="1"/>
  <c r="AE68" i="1"/>
  <c r="AA68" i="1"/>
  <c r="W68" i="1"/>
  <c r="S68" i="1"/>
  <c r="AV67" i="1"/>
  <c r="AR67" i="1"/>
  <c r="AN67" i="1"/>
  <c r="AJ67" i="1"/>
  <c r="AF67" i="1"/>
  <c r="AB67" i="1"/>
  <c r="X67" i="1"/>
  <c r="T67" i="1"/>
  <c r="AW66" i="1"/>
  <c r="AS66" i="1"/>
  <c r="AO66" i="1"/>
  <c r="AK66" i="1"/>
  <c r="AG66" i="1"/>
  <c r="AC66" i="1"/>
  <c r="Y66" i="1"/>
  <c r="U66" i="1"/>
  <c r="AX65" i="1"/>
  <c r="AZ65" i="1" s="1"/>
  <c r="AT65" i="1"/>
  <c r="AP65" i="1"/>
  <c r="AL65" i="1"/>
  <c r="AH65" i="1"/>
  <c r="AD65" i="1"/>
  <c r="Z65" i="1"/>
  <c r="V65" i="1"/>
  <c r="AU64" i="1"/>
  <c r="AQ64" i="1"/>
  <c r="AM64" i="1"/>
  <c r="AI64" i="1"/>
  <c r="AE64" i="1"/>
  <c r="AA64" i="1"/>
  <c r="W64" i="1"/>
  <c r="S64" i="1"/>
  <c r="AV63" i="1"/>
  <c r="AR63" i="1"/>
  <c r="AN63" i="1"/>
  <c r="AJ63" i="1"/>
  <c r="AF63" i="1"/>
  <c r="AB63" i="1"/>
  <c r="X63" i="1"/>
  <c r="T63" i="1"/>
  <c r="AW62" i="1"/>
  <c r="AS62" i="1"/>
  <c r="AO62" i="1"/>
  <c r="AK62" i="1"/>
  <c r="AG62" i="1"/>
  <c r="AC62" i="1"/>
  <c r="Y62" i="1"/>
  <c r="U62" i="1"/>
  <c r="AX68" i="1"/>
  <c r="AZ68" i="1" s="1"/>
  <c r="AT68" i="1"/>
  <c r="AP68" i="1"/>
  <c r="AL68" i="1"/>
  <c r="AH68" i="1"/>
  <c r="AD68" i="1"/>
  <c r="Z68" i="1"/>
  <c r="V68" i="1"/>
  <c r="AU67" i="1"/>
  <c r="AQ67" i="1"/>
  <c r="AM67" i="1"/>
  <c r="AI67" i="1"/>
  <c r="AE67" i="1"/>
  <c r="AA67" i="1"/>
  <c r="W67" i="1"/>
  <c r="S67" i="1"/>
  <c r="AV66" i="1"/>
  <c r="AR66" i="1"/>
  <c r="AN66" i="1"/>
  <c r="AJ66" i="1"/>
  <c r="AF66" i="1"/>
  <c r="AB66" i="1"/>
  <c r="X66" i="1"/>
  <c r="T66" i="1"/>
  <c r="AW65" i="1"/>
  <c r="AS65" i="1"/>
  <c r="AO65" i="1"/>
  <c r="AK65" i="1"/>
  <c r="AG65" i="1"/>
  <c r="AC65" i="1"/>
  <c r="Y65" i="1"/>
  <c r="U65" i="1"/>
  <c r="AX64" i="1"/>
  <c r="AZ64" i="1" s="1"/>
  <c r="AT64" i="1"/>
  <c r="AP64" i="1"/>
  <c r="AL64" i="1"/>
  <c r="AH64" i="1"/>
  <c r="AD64" i="1"/>
  <c r="Z64" i="1"/>
  <c r="V64" i="1"/>
  <c r="AU63" i="1"/>
  <c r="AQ63" i="1"/>
  <c r="AM63" i="1"/>
  <c r="AI63" i="1"/>
  <c r="AE63" i="1"/>
  <c r="AA63" i="1"/>
  <c r="W63" i="1"/>
  <c r="S63" i="1"/>
  <c r="AV62" i="1"/>
  <c r="AR62" i="1"/>
  <c r="AN62" i="1"/>
  <c r="AJ62" i="1"/>
  <c r="AF62" i="1"/>
  <c r="AB62" i="1"/>
  <c r="X62" i="1"/>
  <c r="T62" i="1"/>
  <c r="AW68" i="1"/>
  <c r="AS68" i="1"/>
  <c r="AO68" i="1"/>
  <c r="AK68" i="1"/>
  <c r="AG68" i="1"/>
  <c r="AC68" i="1"/>
  <c r="Y68" i="1"/>
  <c r="U68" i="1"/>
  <c r="AX67" i="1"/>
  <c r="AZ67" i="1" s="1"/>
  <c r="AT67" i="1"/>
  <c r="AP67" i="1"/>
  <c r="AL67" i="1"/>
  <c r="AH67" i="1"/>
  <c r="AD67" i="1"/>
  <c r="Z67" i="1"/>
  <c r="V67" i="1"/>
  <c r="AU66" i="1"/>
  <c r="AQ66" i="1"/>
  <c r="AM66" i="1"/>
  <c r="AI66" i="1"/>
  <c r="AE66" i="1"/>
  <c r="AA66" i="1"/>
  <c r="W66" i="1"/>
  <c r="S66" i="1"/>
  <c r="AV65" i="1"/>
  <c r="AR65" i="1"/>
  <c r="AN65" i="1"/>
  <c r="AJ65" i="1"/>
  <c r="AF65" i="1"/>
  <c r="AB65" i="1"/>
  <c r="X65" i="1"/>
  <c r="T65" i="1"/>
  <c r="AW64" i="1"/>
  <c r="AS64" i="1"/>
  <c r="AO64" i="1"/>
  <c r="AK64" i="1"/>
  <c r="AG64" i="1"/>
  <c r="AC64" i="1"/>
  <c r="Y64" i="1"/>
  <c r="U64" i="1"/>
  <c r="AX63" i="1"/>
  <c r="AZ63" i="1" s="1"/>
  <c r="AT63" i="1"/>
  <c r="AP63" i="1"/>
  <c r="AL63" i="1"/>
  <c r="AH63" i="1"/>
  <c r="AD63" i="1"/>
  <c r="Z63" i="1"/>
  <c r="V63" i="1"/>
  <c r="AU62" i="1"/>
  <c r="AQ62" i="1"/>
  <c r="AM62" i="1"/>
  <c r="AI62" i="1"/>
  <c r="AE62" i="1"/>
  <c r="AA62" i="1"/>
  <c r="W62" i="1"/>
  <c r="S62" i="1"/>
  <c r="AH62" i="1"/>
  <c r="AX62" i="1"/>
  <c r="AZ62" i="1" s="1"/>
  <c r="AG63" i="1"/>
  <c r="AW63" i="1"/>
  <c r="AF64" i="1"/>
  <c r="AV64" i="1"/>
  <c r="AE65" i="1"/>
  <c r="AU65" i="1"/>
  <c r="AD66" i="1"/>
  <c r="AT66" i="1"/>
  <c r="AC67" i="1"/>
  <c r="AS67" i="1"/>
  <c r="AB68" i="1"/>
  <c r="AR68" i="1"/>
  <c r="X20" i="1"/>
  <c r="X21" i="1" s="1"/>
  <c r="AJ20" i="1"/>
  <c r="AJ21" i="1" s="1"/>
  <c r="AR20" i="1"/>
  <c r="AR21" i="1" s="1"/>
  <c r="S20" i="1"/>
  <c r="S21" i="1" s="1"/>
  <c r="W20" i="1"/>
  <c r="W21" i="1" s="1"/>
  <c r="AA20" i="1"/>
  <c r="AA21" i="1" s="1"/>
  <c r="AE20" i="1"/>
  <c r="AE21" i="1" s="1"/>
  <c r="AI20" i="1"/>
  <c r="AI21" i="1" s="1"/>
  <c r="AM20" i="1"/>
  <c r="AM21" i="1" s="1"/>
  <c r="AX42" i="1"/>
  <c r="AZ42" i="1" s="1"/>
  <c r="AX48" i="1"/>
  <c r="AZ48" i="1" s="1"/>
  <c r="V62" i="1"/>
  <c r="AL62" i="1"/>
  <c r="U63" i="1"/>
  <c r="AK63" i="1"/>
  <c r="T64" i="1"/>
  <c r="AJ64" i="1"/>
  <c r="S65" i="1"/>
  <c r="AI65" i="1"/>
  <c r="AH66" i="1"/>
  <c r="AX66" i="1"/>
  <c r="AZ66" i="1" s="1"/>
  <c r="AG67" i="1"/>
  <c r="AW67" i="1"/>
  <c r="AF68" i="1"/>
  <c r="AV68" i="1"/>
</calcChain>
</file>

<file path=xl/sharedStrings.xml><?xml version="1.0" encoding="utf-8"?>
<sst xmlns="http://schemas.openxmlformats.org/spreadsheetml/2006/main" count="385" uniqueCount="154">
  <si>
    <t>（標準様式1）</t>
    <rPh sb="1" eb="3">
      <t>ヒョウジュン</t>
    </rPh>
    <rPh sb="3" eb="5">
      <t>ヨウシキ</t>
    </rPh>
    <phoneticPr fontId="4"/>
  </si>
  <si>
    <t>従業者の勤務の体制及び勤務形態一覧表　</t>
  </si>
  <si>
    <t>サービス種別（</t>
    <rPh sb="4" eb="6">
      <t>シュベツ</t>
    </rPh>
    <phoneticPr fontId="3"/>
  </si>
  <si>
    <t>通所リハビリテーション</t>
    <rPh sb="0" eb="2">
      <t>ツウショ</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</si>
  <si>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</si>
  <si>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</si>
  <si>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</si>
  <si>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</si>
  <si>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</si>
  <si>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</si>
  <si>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</si>
  <si>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</si>
  <si>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</si>
  <si>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</si>
  <si>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</si>
  <si>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</si>
  <si>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</si>
  <si>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</si>
  <si>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</si>
  <si>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</si>
  <si>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事業所全体のサービス提供単位数</t>
    <phoneticPr fontId="3"/>
  </si>
  <si>
    <t>単位</t>
    <rPh sb="0" eb="2">
      <t>タンイ</t>
    </rPh>
    <phoneticPr fontId="3"/>
  </si>
  <si>
    <t>単位目</t>
    <rPh sb="0" eb="2">
      <t>タンイ</t>
    </rPh>
    <rPh sb="2" eb="3">
      <t>メ</t>
    </rPh>
    <phoneticPr fontId="3"/>
  </si>
  <si>
    <t xml:space="preserve">(5) 当該サービス提供単位のサービス提供時間 </t>
    <rPh sb="4" eb="6">
      <t>トウガイ</t>
    </rPh>
    <rPh sb="10" eb="12">
      <t>テイキョウ</t>
    </rPh>
    <rPh sb="12" eb="14">
      <t>タンイ</t>
    </rPh>
    <rPh sb="19" eb="21">
      <t>テイキョウ</t>
    </rPh>
    <rPh sb="21" eb="23">
      <t>ジカン</t>
    </rPh>
    <phoneticPr fontId="3"/>
  </si>
  <si>
    <t>～</t>
    <phoneticPr fontId="3"/>
  </si>
  <si>
    <t>（計</t>
    <rPh sb="1" eb="2">
      <t>ケイ</t>
    </rPh>
    <phoneticPr fontId="3"/>
  </si>
  <si>
    <t>時間）</t>
    <rPh sb="0" eb="2">
      <t>ジカン</t>
    </rPh>
    <phoneticPr fontId="3"/>
  </si>
  <si>
    <t>No</t>
    <phoneticPr fontId="3"/>
  </si>
  <si>
    <t>(6) 
職種</t>
    <phoneticPr fontId="4"/>
  </si>
  <si>
    <t>(7)
勤務
形態</t>
    <phoneticPr fontId="4"/>
  </si>
  <si>
    <t>(8)
資格</t>
    <rPh sb="4" eb="6">
      <t>シカク</t>
    </rPh>
    <phoneticPr fontId="3"/>
  </si>
  <si>
    <t>(9) 氏　名</t>
    <phoneticPr fontId="4"/>
  </si>
  <si>
    <t>(10)</t>
    <phoneticPr fontId="3"/>
  </si>
  <si>
    <t>(12)
週平均
勤務時間
数</t>
    <phoneticPr fontId="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</si>
  <si>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</si>
  <si>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</si>
  <si>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</si>
  <si>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</si>
  <si>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</si>
  <si>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</si>
  <si>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phoneticPr fontId="3"/>
  </si>
  <si>
    <t>勤務時間数</t>
    <rPh sb="0" eb="2">
      <t>キンム</t>
    </rPh>
    <rPh sb="2" eb="4">
      <t>ジカン</t>
    </rPh>
    <rPh sb="4" eb="5">
      <t>スウ</t>
    </rPh>
    <phoneticPr fontId="3"/>
  </si>
  <si>
    <t>サービス提供時間内
の勤務時間数</t>
    <rPh sb="4" eb="6">
      <t>テイキョウ</t>
    </rPh>
    <rPh sb="6" eb="9">
      <t>ジカンナイ</t>
    </rPh>
    <rPh sb="11" eb="13">
      <t>キンム</t>
    </rPh>
    <rPh sb="13" eb="15">
      <t>ジカン</t>
    </rPh>
    <rPh sb="15" eb="16">
      <t>スウ</t>
    </rPh>
    <phoneticPr fontId="3"/>
  </si>
  <si>
    <t>(14) サービス提供時間内の勤務延時間数</t>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</si>
  <si>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</si>
  <si>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</si>
  <si>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</si>
  <si>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看護職員</t>
    <rPh sb="0" eb="2">
      <t>カンゴ</t>
    </rPh>
    <rPh sb="2" eb="4">
      <t>ショクイン</t>
    </rPh>
    <phoneticPr fontId="3"/>
  </si>
  <si>
    <t>介護職員</t>
    <rPh sb="0" eb="2">
      <t>カイゴ</t>
    </rPh>
    <rPh sb="2" eb="4">
      <t>ショクイン</t>
    </rPh>
    <phoneticPr fontId="3"/>
  </si>
  <si>
    <t>経験を有する看護師</t>
    <rPh sb="0" eb="2">
      <t>ケイケン</t>
    </rPh>
    <rPh sb="3" eb="4">
      <t>ユウ</t>
    </rPh>
    <rPh sb="6" eb="9">
      <t>カンゴシ</t>
    </rPh>
    <phoneticPr fontId="3"/>
  </si>
  <si>
    <t>他のリハビリテーション提供者</t>
    <rPh sb="0" eb="1">
      <t>タ</t>
    </rPh>
    <rPh sb="11" eb="14">
      <t>テイキョウシャ</t>
    </rPh>
    <phoneticPr fontId="3"/>
  </si>
  <si>
    <t>(15) 利用者数　　　</t>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</si>
  <si>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</si>
  <si>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</si>
  <si>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</si>
  <si>
    <t>休憩時間1時間は「1:00」、休憩時間45分は「00:45」と入力してください。</t>
    <phoneticPr fontId="3"/>
  </si>
  <si>
    <t>勤務時間</t>
    <rPh sb="0" eb="2">
      <t>キンム</t>
    </rPh>
    <rPh sb="2" eb="4">
      <t>ジカン</t>
    </rPh>
    <phoneticPr fontId="3"/>
  </si>
  <si>
    <t>サービス提供時間</t>
    <rPh sb="4" eb="6">
      <t>テイキョウ</t>
    </rPh>
    <rPh sb="6" eb="8">
      <t>ジカン</t>
    </rPh>
    <phoneticPr fontId="3"/>
  </si>
  <si>
    <t>サービス提供時間内の勤務時間</t>
    <rPh sb="4" eb="6">
      <t>テイキョウ</t>
    </rPh>
    <rPh sb="6" eb="8">
      <t>ジカン</t>
    </rPh>
    <rPh sb="8" eb="9">
      <t>ナイ</t>
    </rPh>
    <rPh sb="10" eb="12">
      <t>キンム</t>
    </rPh>
    <rPh sb="12" eb="14">
      <t>ジカン</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</si>
  <si>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</si>
  <si>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</si>
  <si>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</si>
  <si>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</si>
  <si>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</si>
  <si>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</si>
  <si>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</si>
  <si>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a</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</si>
  <si>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</si>
  <si>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</si>
  <si>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</si>
  <si>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</si>
  <si>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</si>
  <si>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</si>
  <si>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</si>
  <si>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</si>
  <si>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</si>
  <si>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</si>
  <si>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</si>
  <si>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</si>
  <si>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</si>
  <si>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</si>
  <si>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</si>
  <si>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</si>
  <si>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</si>
  <si>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</si>
  <si>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</si>
  <si>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</si>
  <si>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</si>
  <si>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</si>
  <si>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</si>
  <si>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</si>
  <si>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</si>
  <si>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</si>
  <si>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</si>
  <si>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休</t>
    <rPh sb="0" eb="1">
      <t>ヤス</t>
    </rPh>
    <phoneticPr fontId="3"/>
  </si>
  <si>
    <t>休日</t>
    <rPh sb="0" eb="2">
      <t>キュウジツ</t>
    </rPh>
    <phoneticPr fontId="3"/>
  </si>
  <si>
    <t>-</t>
    <phoneticPr fontId="3"/>
  </si>
  <si>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</si>
  <si>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</si>
  <si>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</si>
  <si>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</si>
  <si>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</si>
  <si>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</si>
  <si>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≪提出不要≫</t>
    <rPh sb="1" eb="3">
      <t>テイシュツ</t>
    </rPh>
    <rPh sb="3" eb="5">
      <t>フヨウ</t>
    </rPh>
    <phoneticPr fontId="3"/>
  </si>
  <si>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</si>
  <si>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</si>
  <si>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</si>
  <si>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</si>
  <si>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</si>
  <si>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</si>
  <si>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</si>
  <si>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</si>
  <si>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</si>
  <si>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</si>
  <si>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</si>
  <si>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</si>
  <si>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</si>
  <si>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</si>
  <si>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備考</t>
    <rPh sb="0" eb="2">
      <t>ビコウ</t>
    </rPh>
    <phoneticPr fontId="3"/>
  </si>
  <si>
    <t>医師</t>
    <rPh sb="0" eb="2">
      <t>イシ</t>
    </rPh>
    <phoneticPr fontId="3"/>
  </si>
  <si>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3"/>
  </si>
  <si>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3"/>
  </si>
  <si>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3"/>
  </si>
  <si>
    <t>　　　関係学会等により開催されているものを指します。</t>
    <rPh sb="3" eb="5">
      <t>カンケイ</t>
    </rPh>
    <rPh sb="5" eb="7">
      <t>ガッカイ</t>
    </rPh>
    <rPh sb="7" eb="8">
      <t>トウ</t>
    </rPh>
    <rPh sb="11" eb="13">
      <t>カイサイ</t>
    </rPh>
    <rPh sb="21" eb="22">
      <t>サ</t>
    </rPh>
    <phoneticPr fontId="3"/>
  </si>
  <si>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3"/>
  </si>
  <si>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</si>
  <si>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</si>
  <si>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</si>
  <si>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</si>
  <si>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</si>
  <si>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</si>
  <si>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</si>
  <si>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</si>
  <si>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</si>
  <si>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</si>
  <si>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</si>
  <si>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</si>
  <si>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</si>
  <si>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</si>
  <si>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</si>
  <si>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</si>
  <si>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</si>
  <si>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</si>
  <si>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</si>
  <si>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</si>
  <si>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</si>
  <si>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</si>
  <si>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</si>
  <si>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</si>
  <si>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</si>
  <si>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</si>
  <si>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</si>
  <si>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3"/>
  </si>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</sst>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2"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applyFont="1">
      <alignment vertical="center"/>
    </xf>
    <xf numFmtId="0" fontId="5" fillId="5" borderId="0" xfId="0" applyFont="1" applyFill="1">
      <alignment vertical="center"/>
    </xf>
    <xf numFmtId="0" fontId="5" fillId="5" borderId="0" xfId="0" applyFont="1" applyFill="1" applyAlignment="1">
      <alignment horizontal="center" vertical="center"/>
    </xf>
    <xf numFmtId="0" fontId="2" fillId="5" borderId="0" xfId="0" quotePrefix="1" applyFont="1" applyFill="1">
      <alignment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5" borderId="0" xfId="0" applyFont="1" applyFill="1">
      <alignment vertical="center"/>
    </xf>
    <xf numFmtId="0" fontId="7" fillId="0" borderId="0" xfId="0" applyFont="1">
      <alignment vertical="center"/>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5" borderId="0" xfId="0" applyFont="1" applyFill="1" applyAlignment="1">
      <alignment horizontal="center" vertical="center"/>
    </xf>
    <xf numFmtId="20" fontId="2" fillId="5" borderId="0" xfId="0" applyNumberFormat="1" applyFont="1" applyFill="1">
      <alignment vertical="center"/>
    </xf>
    <xf numFmtId="0" fontId="2" fillId="5" borderId="0" xfId="0" applyFont="1" applyFill="1" applyAlignment="1">
      <alignment horizontal="right" vertical="center"/>
    </xf>
    <xf numFmtId="176" fontId="2" fillId="5" borderId="0" xfId="0" applyNumberFormat="1" applyFont="1" applyFill="1">
      <alignment vertical="center"/>
    </xf>
    <xf numFmtId="0" fontId="2" fillId="5" borderId="0" xfId="0" applyFont="1" applyFill="1" applyAlignment="1">
      <alignment horizontal="left" vertical="center"/>
    </xf>
    <xf numFmtId="176" fontId="2" fillId="0" borderId="0" xfId="0" applyNumberFormat="1" applyFont="1">
      <alignment vertical="center"/>
    </xf>
    <xf numFmtId="20" fontId="2" fillId="0" borderId="0" xfId="0" applyNumberFormat="1" applyFont="1">
      <alignment vertical="center"/>
    </xf>
    <xf numFmtId="0" fontId="7" fillId="0" borderId="0" xfId="0" applyFont="1" applyAlignment="1">
      <alignment horizontal="left" vertical="center"/>
    </xf>
    <xf numFmtId="0" fontId="2" fillId="5" borderId="0" xfId="0" applyFont="1" applyFill="1" applyProtection="1">
      <alignment vertical="center"/>
      <protection locked="0"/>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1" fontId="2" fillId="5" borderId="0" xfId="0" applyNumberFormat="1" applyFont="1" applyFill="1">
      <alignment vertical="center"/>
    </xf>
    <xf numFmtId="0" fontId="7" fillId="0" borderId="0" xfId="0" applyFont="1" applyAlignment="1">
      <alignment horizontal="right" vertical="center"/>
    </xf>
    <xf numFmtId="0" fontId="2" fillId="4" borderId="2" xfId="0" applyFont="1" applyFill="1" applyBorder="1" applyAlignment="1" applyProtection="1">
      <alignment horizontal="center" vertical="center"/>
      <protection locked="0"/>
    </xf>
    <xf numFmtId="0" fontId="7" fillId="0" borderId="0" xfId="0" applyFont="1" applyAlignment="1"/>
    <xf numFmtId="0" fontId="7" fillId="0" borderId="0" xfId="0" applyFont="1" applyAlignment="1">
      <alignment horizontal="center" vertical="center"/>
    </xf>
    <xf numFmtId="0" fontId="8" fillId="5" borderId="0" xfId="0" applyFont="1" applyFill="1">
      <alignment vertical="center"/>
    </xf>
    <xf numFmtId="0" fontId="8" fillId="0" borderId="0" xfId="0" applyFont="1">
      <alignment vertical="center"/>
    </xf>
    <xf numFmtId="38" fontId="2" fillId="5" borderId="0" xfId="1" applyFont="1" applyFill="1" applyBorder="1" applyAlignment="1" applyProtection="1">
      <alignment horizontal="center" vertical="center"/>
    </xf>
    <xf numFmtId="0" fontId="7" fillId="0" borderId="0" xfId="0" applyFont="1" applyAlignment="1">
      <alignment horizontal="left"/>
    </xf>
    <xf numFmtId="0" fontId="8" fillId="0" borderId="0" xfId="0" applyFont="1" applyAlignment="1">
      <alignment horizontal="left" vertical="center"/>
    </xf>
    <xf numFmtId="20" fontId="2" fillId="4" borderId="1" xfId="0" applyNumberFormat="1" applyFont="1" applyFill="1" applyBorder="1" applyAlignment="1" applyProtection="1">
      <alignment horizontal="center" vertical="center"/>
      <protection locked="0"/>
    </xf>
    <xf numFmtId="20" fontId="2" fillId="4" borderId="2" xfId="0" applyNumberFormat="1" applyFont="1" applyFill="1" applyBorder="1" applyAlignment="1" applyProtection="1">
      <alignment horizontal="center" vertical="center"/>
      <protection locked="0"/>
    </xf>
    <xf numFmtId="20" fontId="2" fillId="4" borderId="3" xfId="0" applyNumberFormat="1" applyFont="1" applyFill="1" applyBorder="1" applyAlignment="1" applyProtection="1">
      <alignment horizontal="center" vertical="center"/>
      <protection locked="0"/>
    </xf>
    <xf numFmtId="4" fontId="2" fillId="0" borderId="1" xfId="0" applyNumberFormat="1" applyFont="1" applyBorder="1" applyAlignment="1">
      <alignment horizontal="center" vertical="center"/>
    </xf>
    <xf numFmtId="4" fontId="2" fillId="0" borderId="3" xfId="0" applyNumberFormat="1" applyFont="1" applyBorder="1" applyAlignment="1">
      <alignment horizontal="center" vertical="center"/>
    </xf>
    <xf numFmtId="20" fontId="5"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8"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5" xfId="0" quotePrefix="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5" borderId="1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8"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0" fillId="5" borderId="2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2" xfId="0" applyFont="1" applyBorder="1" applyAlignment="1">
      <alignment horizontal="center" vertical="center" shrinkToFit="1"/>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2" fillId="2" borderId="39"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1" fontId="2" fillId="5" borderId="42" xfId="0" applyNumberFormat="1" applyFont="1" applyFill="1" applyBorder="1" applyAlignment="1">
      <alignment horizontal="center" vertical="center" wrapText="1"/>
    </xf>
    <xf numFmtId="1" fontId="2" fillId="5" borderId="43" xfId="0" applyNumberFormat="1" applyFont="1" applyFill="1" applyBorder="1" applyAlignment="1">
      <alignment horizontal="center" vertical="center" wrapText="1"/>
    </xf>
    <xf numFmtId="1" fontId="2" fillId="5" borderId="44" xfId="0" applyNumberFormat="1" applyFont="1" applyFill="1" applyBorder="1" applyAlignment="1">
      <alignment horizontal="center" vertical="center" wrapText="1"/>
    </xf>
    <xf numFmtId="1" fontId="2" fillId="5" borderId="45" xfId="0" applyNumberFormat="1" applyFont="1" applyFill="1" applyBorder="1" applyAlignment="1">
      <alignment horizontal="center" vertical="center" wrapText="1"/>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0" borderId="46" xfId="0" applyFont="1" applyBorder="1" applyAlignment="1">
      <alignment horizontal="center" vertical="center" shrinkToFit="1"/>
    </xf>
    <xf numFmtId="0" fontId="2" fillId="2" borderId="12"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177" fontId="2" fillId="0" borderId="50" xfId="0" applyNumberFormat="1" applyFont="1" applyBorder="1" applyAlignment="1">
      <alignment horizontal="center" vertical="center" shrinkToFit="1"/>
    </xf>
    <xf numFmtId="177" fontId="2" fillId="0" borderId="51" xfId="0" applyNumberFormat="1" applyFont="1" applyBorder="1" applyAlignment="1">
      <alignment horizontal="center" vertical="center" shrinkToFit="1"/>
    </xf>
    <xf numFmtId="177" fontId="2" fillId="0" borderId="52" xfId="0" applyNumberFormat="1" applyFont="1" applyBorder="1" applyAlignment="1">
      <alignment horizontal="center" vertical="center" shrinkToFit="1"/>
    </xf>
    <xf numFmtId="177" fontId="2" fillId="5" borderId="47" xfId="0" applyNumberFormat="1" applyFont="1" applyFill="1" applyBorder="1" applyAlignment="1">
      <alignment horizontal="center" vertical="center" wrapText="1"/>
    </xf>
    <xf numFmtId="177" fontId="2" fillId="5" borderId="53" xfId="0" applyNumberFormat="1" applyFont="1" applyFill="1" applyBorder="1" applyAlignment="1">
      <alignment horizontal="center" vertical="center" wrapText="1"/>
    </xf>
    <xf numFmtId="177" fontId="2" fillId="5" borderId="54" xfId="0" applyNumberFormat="1" applyFont="1" applyFill="1" applyBorder="1" applyAlignment="1">
      <alignment horizontal="center" vertical="center" wrapText="1"/>
    </xf>
    <xf numFmtId="177" fontId="2" fillId="5" borderId="49" xfId="0" applyNumberFormat="1" applyFont="1" applyFill="1" applyBorder="1" applyAlignment="1">
      <alignment horizontal="center" vertical="center" wrapText="1"/>
    </xf>
    <xf numFmtId="0" fontId="2" fillId="4" borderId="12"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16" xfId="0" applyFont="1" applyFill="1" applyBorder="1" applyAlignment="1" applyProtection="1">
      <alignment horizontal="left" vertical="center" wrapText="1"/>
      <protection locked="0"/>
    </xf>
    <xf numFmtId="0" fontId="2" fillId="2" borderId="55" xfId="0" applyFont="1" applyFill="1" applyBorder="1" applyAlignment="1" applyProtection="1">
      <alignment horizontal="center" vertical="center" wrapText="1"/>
      <protection locked="0"/>
    </xf>
    <xf numFmtId="0" fontId="2" fillId="2" borderId="56"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wrapText="1"/>
      <protection locked="0"/>
    </xf>
    <xf numFmtId="0" fontId="2" fillId="2" borderId="58" xfId="0" applyFont="1" applyFill="1" applyBorder="1" applyAlignment="1" applyProtection="1">
      <alignment horizontal="center" vertical="center" wrapText="1"/>
      <protection locked="0"/>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177" fontId="2" fillId="0" borderId="62" xfId="0" applyNumberFormat="1" applyFont="1" applyBorder="1" applyAlignment="1">
      <alignment horizontal="center" vertical="center" shrinkToFit="1"/>
    </xf>
    <xf numFmtId="177" fontId="2" fillId="0" borderId="63" xfId="0" applyNumberFormat="1" applyFont="1" applyBorder="1" applyAlignment="1">
      <alignment horizontal="center" vertical="center" shrinkToFit="1"/>
    </xf>
    <xf numFmtId="177" fontId="2" fillId="0" borderId="64" xfId="0" applyNumberFormat="1" applyFont="1" applyBorder="1" applyAlignment="1">
      <alignment horizontal="center" vertical="center" shrinkToFit="1"/>
    </xf>
    <xf numFmtId="177" fontId="2" fillId="5" borderId="59" xfId="0" applyNumberFormat="1" applyFont="1" applyFill="1" applyBorder="1" applyAlignment="1">
      <alignment horizontal="center" vertical="center" wrapText="1"/>
    </xf>
    <xf numFmtId="177" fontId="2" fillId="5" borderId="65" xfId="0" applyNumberFormat="1" applyFont="1" applyFill="1" applyBorder="1" applyAlignment="1">
      <alignment horizontal="center" vertical="center" wrapText="1"/>
    </xf>
    <xf numFmtId="177" fontId="2" fillId="5" borderId="66" xfId="0" applyNumberFormat="1" applyFont="1" applyFill="1" applyBorder="1" applyAlignment="1">
      <alignment horizontal="center" vertical="center" wrapText="1"/>
    </xf>
    <xf numFmtId="177" fontId="2" fillId="5" borderId="61" xfId="0" applyNumberFormat="1" applyFont="1" applyFill="1" applyBorder="1" applyAlignment="1">
      <alignment horizontal="center" vertical="center" wrapText="1"/>
    </xf>
    <xf numFmtId="0" fontId="2" fillId="4" borderId="55" xfId="0" applyFont="1" applyFill="1" applyBorder="1" applyAlignment="1" applyProtection="1">
      <alignment horizontal="left" vertical="center" wrapText="1"/>
      <protection locked="0"/>
    </xf>
    <xf numFmtId="0" fontId="2" fillId="4" borderId="56" xfId="0" applyFont="1" applyFill="1" applyBorder="1" applyAlignment="1" applyProtection="1">
      <alignment horizontal="left" vertical="center" wrapText="1"/>
      <protection locked="0"/>
    </xf>
    <xf numFmtId="0" fontId="2" fillId="4" borderId="67" xfId="0" applyFont="1" applyFill="1" applyBorder="1" applyAlignment="1" applyProtection="1">
      <alignment horizontal="left" vertical="center" wrapText="1"/>
      <protection locked="0"/>
    </xf>
    <xf numFmtId="0" fontId="2" fillId="2" borderId="68" xfId="0" applyFont="1" applyFill="1" applyBorder="1" applyAlignment="1" applyProtection="1">
      <alignment horizontal="center" vertical="center" wrapText="1"/>
      <protection locked="0"/>
    </xf>
    <xf numFmtId="0" fontId="2" fillId="2" borderId="69" xfId="0" applyFont="1" applyFill="1" applyBorder="1" applyAlignment="1" applyProtection="1">
      <alignment horizontal="center" vertical="center" wrapText="1"/>
      <protection locked="0"/>
    </xf>
    <xf numFmtId="0" fontId="2" fillId="2" borderId="70"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4" borderId="72" xfId="0" applyFont="1" applyFill="1" applyBorder="1" applyAlignment="1" applyProtection="1">
      <alignment horizontal="center" vertical="center" wrapText="1"/>
      <protection locked="0"/>
    </xf>
    <xf numFmtId="0" fontId="2" fillId="4" borderId="69" xfId="0" applyFont="1" applyFill="1" applyBorder="1" applyAlignment="1" applyProtection="1">
      <alignment horizontal="center" vertical="center" wrapText="1"/>
      <protection locked="0"/>
    </xf>
    <xf numFmtId="0" fontId="2" fillId="4" borderId="73" xfId="0" applyFont="1" applyFill="1" applyBorder="1" applyAlignment="1" applyProtection="1">
      <alignment horizontal="center" vertical="center" wrapText="1"/>
      <protection locked="0"/>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1" fontId="2" fillId="5" borderId="77" xfId="0" applyNumberFormat="1" applyFont="1" applyFill="1" applyBorder="1" applyAlignment="1">
      <alignment horizontal="center" vertical="center" wrapText="1"/>
    </xf>
    <xf numFmtId="1" fontId="2" fillId="5" borderId="78" xfId="0" applyNumberFormat="1" applyFont="1" applyFill="1" applyBorder="1" applyAlignment="1">
      <alignment horizontal="center" vertical="center" wrapText="1"/>
    </xf>
    <xf numFmtId="1" fontId="2" fillId="5" borderId="79" xfId="0" applyNumberFormat="1" applyFont="1" applyFill="1" applyBorder="1" applyAlignment="1">
      <alignment horizontal="center" vertical="center" wrapText="1"/>
    </xf>
    <xf numFmtId="1" fontId="2" fillId="5" borderId="80" xfId="0" applyNumberFormat="1" applyFont="1" applyFill="1" applyBorder="1" applyAlignment="1">
      <alignment horizontal="center" vertical="center" wrapText="1"/>
    </xf>
    <xf numFmtId="0" fontId="2" fillId="4" borderId="68" xfId="0" applyFont="1" applyFill="1" applyBorder="1" applyAlignment="1" applyProtection="1">
      <alignment horizontal="left" vertical="center" wrapText="1"/>
      <protection locked="0"/>
    </xf>
    <xf numFmtId="0" fontId="2" fillId="4" borderId="69" xfId="0" applyFont="1" applyFill="1" applyBorder="1" applyAlignment="1" applyProtection="1">
      <alignment horizontal="left" vertical="center" wrapText="1"/>
      <protection locked="0"/>
    </xf>
    <xf numFmtId="0" fontId="2" fillId="4" borderId="73"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center" vertical="center" wrapText="1"/>
      <protection locked="0"/>
    </xf>
    <xf numFmtId="0" fontId="2" fillId="4" borderId="81" xfId="0" applyFont="1" applyFill="1" applyBorder="1" applyAlignment="1" applyProtection="1">
      <alignment horizontal="center" vertical="center" wrapText="1"/>
      <protection locked="0"/>
    </xf>
    <xf numFmtId="0" fontId="2" fillId="4" borderId="56" xfId="0" applyFont="1" applyFill="1" applyBorder="1" applyAlignment="1" applyProtection="1">
      <alignment horizontal="center" vertical="center" wrapText="1"/>
      <protection locked="0"/>
    </xf>
    <xf numFmtId="0" fontId="2" fillId="4" borderId="67" xfId="0" applyFont="1" applyFill="1" applyBorder="1" applyAlignment="1" applyProtection="1">
      <alignment horizontal="center" vertical="center" wrapText="1"/>
      <protection locked="0"/>
    </xf>
    <xf numFmtId="0" fontId="2" fillId="4" borderId="68"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55" xfId="0" applyFont="1" applyFill="1" applyBorder="1" applyAlignment="1" applyProtection="1">
      <alignment horizontal="center" vertical="center" wrapText="1"/>
      <protection locked="0"/>
    </xf>
    <xf numFmtId="0" fontId="2" fillId="0" borderId="82" xfId="0" applyFont="1" applyBorder="1" applyAlignment="1">
      <alignment horizontal="center" vertical="center" shrinkToFit="1"/>
    </xf>
    <xf numFmtId="0" fontId="2" fillId="2" borderId="25" xfId="0" applyFont="1" applyFill="1" applyBorder="1" applyAlignment="1" applyProtection="1">
      <alignment horizontal="center" vertical="center" wrapText="1"/>
      <protection locked="0"/>
    </xf>
    <xf numFmtId="0" fontId="2" fillId="3" borderId="26" xfId="0" applyFont="1" applyFill="1" applyBorder="1" applyAlignment="1" applyProtection="1">
      <alignment horizontal="center" vertical="center" wrapText="1"/>
      <protection locked="0"/>
    </xf>
    <xf numFmtId="0" fontId="2" fillId="3" borderId="83" xfId="0" applyFont="1" applyFill="1" applyBorder="1" applyAlignment="1" applyProtection="1">
      <alignment horizontal="center" vertical="center" shrinkToFit="1"/>
      <protection locked="0"/>
    </xf>
    <xf numFmtId="0" fontId="2" fillId="3" borderId="84" xfId="0" applyFont="1" applyFill="1" applyBorder="1" applyAlignment="1" applyProtection="1">
      <alignment horizontal="center" vertical="center" shrinkToFit="1"/>
      <protection locked="0"/>
    </xf>
    <xf numFmtId="0" fontId="2" fillId="3" borderId="85"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28" xfId="0" applyFont="1" applyFill="1" applyBorder="1" applyAlignment="1" applyProtection="1">
      <alignment horizontal="center" vertical="center" wrapText="1"/>
      <protection locked="0"/>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88" xfId="0" applyFont="1" applyBorder="1" applyAlignment="1">
      <alignment horizontal="center" vertical="center" wrapText="1"/>
    </xf>
    <xf numFmtId="0" fontId="2" fillId="4" borderId="23" xfId="0" applyFont="1" applyFill="1" applyBorder="1" applyAlignment="1" applyProtection="1">
      <alignment horizontal="center" vertical="center" wrapText="1"/>
      <protection locked="0"/>
    </xf>
    <xf numFmtId="0" fontId="8" fillId="5" borderId="89" xfId="0" applyFont="1" applyFill="1" applyBorder="1">
      <alignment vertical="center"/>
    </xf>
    <xf numFmtId="0" fontId="13" fillId="5" borderId="90" xfId="0" applyFont="1" applyFill="1" applyBorder="1" applyAlignment="1">
      <alignment horizontal="center" vertical="center"/>
    </xf>
    <xf numFmtId="0" fontId="8" fillId="5" borderId="90" xfId="0" applyFont="1" applyFill="1" applyBorder="1" applyAlignment="1">
      <alignment horizontal="center" vertical="center" wrapText="1"/>
    </xf>
    <xf numFmtId="0" fontId="8" fillId="5" borderId="90" xfId="0" applyFont="1" applyFill="1" applyBorder="1" applyAlignment="1">
      <alignment horizontal="center" vertical="center" shrinkToFit="1"/>
    </xf>
    <xf numFmtId="0" fontId="12" fillId="5" borderId="90" xfId="0" applyFont="1" applyFill="1" applyBorder="1" applyAlignment="1">
      <alignment horizontal="center" vertical="center" wrapText="1"/>
    </xf>
    <xf numFmtId="1" fontId="8" fillId="5" borderId="90" xfId="0" applyNumberFormat="1" applyFont="1" applyFill="1" applyBorder="1" applyAlignment="1">
      <alignment horizontal="center" vertical="center" wrapText="1"/>
    </xf>
    <xf numFmtId="0" fontId="8" fillId="5" borderId="91" xfId="0" applyFont="1" applyFill="1" applyBorder="1" applyAlignment="1">
      <alignment horizontal="center" vertical="center" wrapText="1"/>
    </xf>
    <xf numFmtId="0" fontId="7" fillId="0" borderId="5" xfId="0" applyFont="1" applyBorder="1">
      <alignment vertical="center"/>
    </xf>
    <xf numFmtId="0" fontId="7" fillId="0" borderId="6" xfId="0" applyFont="1" applyBorder="1" applyAlignment="1">
      <alignment vertical="center" wrapText="1"/>
    </xf>
    <xf numFmtId="0" fontId="7" fillId="0" borderId="34" xfId="0" applyFont="1" applyBorder="1" applyAlignment="1">
      <alignment vertical="center" wrapText="1"/>
    </xf>
    <xf numFmtId="0" fontId="7" fillId="0" borderId="7" xfId="0" applyFont="1" applyBorder="1" applyAlignment="1">
      <alignment horizontal="center" vertical="center" wrapText="1"/>
    </xf>
    <xf numFmtId="0" fontId="7" fillId="0" borderId="92" xfId="0" applyFont="1" applyBorder="1" applyAlignment="1">
      <alignment vertical="center" wrapText="1"/>
    </xf>
    <xf numFmtId="177" fontId="7" fillId="0" borderId="37" xfId="0" applyNumberFormat="1" applyFont="1" applyBorder="1" applyAlignment="1">
      <alignment horizontal="left" vertical="center" shrinkToFit="1"/>
    </xf>
    <xf numFmtId="0" fontId="7" fillId="0" borderId="37" xfId="0" applyFont="1" applyBorder="1" applyAlignment="1">
      <alignment horizontal="left" vertical="center" shrinkToFit="1"/>
    </xf>
    <xf numFmtId="0" fontId="7" fillId="0" borderId="38" xfId="0" applyFont="1" applyBorder="1" applyAlignment="1">
      <alignment horizontal="left" vertical="center" shrinkToFit="1"/>
    </xf>
    <xf numFmtId="177" fontId="7" fillId="5" borderId="93" xfId="0" applyNumberFormat="1" applyFont="1" applyFill="1" applyBorder="1" applyAlignment="1">
      <alignment horizontal="center" vertical="center" shrinkToFit="1"/>
    </xf>
    <xf numFmtId="177" fontId="7" fillId="5" borderId="94" xfId="0" applyNumberFormat="1" applyFont="1" applyFill="1" applyBorder="1" applyAlignment="1">
      <alignment horizontal="center" vertical="center" shrinkToFit="1"/>
    </xf>
    <xf numFmtId="177" fontId="7" fillId="5" borderId="95" xfId="0" applyNumberFormat="1" applyFont="1" applyFill="1" applyBorder="1" applyAlignment="1">
      <alignment horizontal="center" vertical="center" shrinkToFit="1"/>
    </xf>
    <xf numFmtId="177" fontId="7" fillId="5" borderId="96" xfId="0" applyNumberFormat="1" applyFont="1" applyFill="1" applyBorder="1" applyAlignment="1">
      <alignment horizontal="center" vertical="center" wrapText="1"/>
    </xf>
    <xf numFmtId="177" fontId="7" fillId="5" borderId="97" xfId="0" applyNumberFormat="1" applyFont="1" applyFill="1" applyBorder="1" applyAlignment="1">
      <alignment horizontal="center" vertical="center" wrapText="1"/>
    </xf>
    <xf numFmtId="177" fontId="7" fillId="5" borderId="98" xfId="0" applyNumberFormat="1" applyFont="1" applyFill="1" applyBorder="1" applyAlignment="1">
      <alignment horizontal="center" vertical="center" wrapText="1"/>
    </xf>
    <xf numFmtId="177" fontId="7" fillId="5" borderId="99" xfId="0" applyNumberFormat="1" applyFont="1" applyFill="1" applyBorder="1" applyAlignment="1">
      <alignment horizontal="center" vertical="center" wrapText="1"/>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12" xfId="0" applyFont="1" applyBorder="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7" fillId="0" borderId="13" xfId="0" applyFont="1" applyBorder="1" applyAlignment="1">
      <alignment horizontal="center" vertical="center" wrapText="1"/>
    </xf>
    <xf numFmtId="0" fontId="7" fillId="0" borderId="54" xfId="0" applyFont="1" applyBorder="1" applyAlignment="1">
      <alignment vertical="center" wrapText="1"/>
    </xf>
    <xf numFmtId="0" fontId="7" fillId="0" borderId="48" xfId="0" applyFont="1" applyBorder="1" applyAlignment="1">
      <alignment horizontal="left" vertical="center" shrinkToFit="1"/>
    </xf>
    <xf numFmtId="0" fontId="7" fillId="0" borderId="49" xfId="0" applyFont="1" applyBorder="1" applyAlignment="1">
      <alignment horizontal="left" vertical="center" shrinkToFit="1"/>
    </xf>
    <xf numFmtId="0" fontId="7" fillId="0" borderId="103" xfId="0" applyFont="1" applyBorder="1" applyAlignment="1">
      <alignment horizontal="center" vertical="center" wrapText="1"/>
    </xf>
    <xf numFmtId="0" fontId="7" fillId="0" borderId="104"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55" xfId="0" applyFont="1" applyBorder="1">
      <alignment vertical="center"/>
    </xf>
    <xf numFmtId="0" fontId="7" fillId="0" borderId="56" xfId="0" applyFont="1" applyBorder="1" applyAlignment="1">
      <alignment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6" xfId="0" applyFont="1" applyBorder="1" applyAlignment="1">
      <alignment vertical="center" wrapText="1"/>
    </xf>
    <xf numFmtId="0" fontId="7" fillId="0" borderId="60" xfId="0" applyFont="1" applyBorder="1" applyAlignment="1">
      <alignment horizontal="left" vertical="center" shrinkToFit="1"/>
    </xf>
    <xf numFmtId="0" fontId="7" fillId="0" borderId="61" xfId="0" applyFont="1" applyBorder="1" applyAlignment="1">
      <alignment horizontal="left" vertical="center" shrinkToFit="1"/>
    </xf>
    <xf numFmtId="0" fontId="7" fillId="0" borderId="106" xfId="0" applyFont="1" applyBorder="1">
      <alignment vertical="center"/>
    </xf>
    <xf numFmtId="0" fontId="7" fillId="0" borderId="84" xfId="0" applyFont="1" applyBorder="1" applyAlignment="1">
      <alignment vertical="center" wrapText="1"/>
    </xf>
    <xf numFmtId="0" fontId="7" fillId="0" borderId="84" xfId="0" applyFont="1" applyBorder="1" applyAlignment="1">
      <alignment horizontal="left" vertical="center" wrapText="1"/>
    </xf>
    <xf numFmtId="0" fontId="7" fillId="0" borderId="107" xfId="0" applyFont="1" applyBorder="1" applyAlignment="1">
      <alignment horizontal="left" vertical="center" wrapText="1"/>
    </xf>
    <xf numFmtId="177" fontId="7" fillId="4" borderId="29" xfId="0" applyNumberFormat="1" applyFont="1" applyFill="1" applyBorder="1" applyAlignment="1" applyProtection="1">
      <alignment horizontal="center" vertical="center" shrinkToFit="1"/>
      <protection locked="0"/>
    </xf>
    <xf numFmtId="177" fontId="7" fillId="4" borderId="30" xfId="0" applyNumberFormat="1" applyFont="1" applyFill="1" applyBorder="1" applyAlignment="1" applyProtection="1">
      <alignment horizontal="center" vertical="center" shrinkToFit="1"/>
      <protection locked="0"/>
    </xf>
    <xf numFmtId="177" fontId="7" fillId="4" borderId="31" xfId="0" applyNumberFormat="1" applyFont="1" applyFill="1" applyBorder="1" applyAlignment="1" applyProtection="1">
      <alignment horizontal="center" vertical="center" shrinkToFit="1"/>
      <protection locked="0"/>
    </xf>
    <xf numFmtId="177" fontId="7" fillId="5" borderId="108" xfId="0" applyNumberFormat="1" applyFont="1" applyFill="1" applyBorder="1" applyAlignment="1">
      <alignment horizontal="center" vertical="center" wrapText="1"/>
    </xf>
    <xf numFmtId="177" fontId="7" fillId="5" borderId="109" xfId="0" applyNumberFormat="1" applyFont="1" applyFill="1" applyBorder="1" applyAlignment="1">
      <alignment horizontal="center" vertical="center" wrapText="1"/>
    </xf>
    <xf numFmtId="177" fontId="7" fillId="5" borderId="110" xfId="0" applyNumberFormat="1" applyFont="1" applyFill="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9" fillId="0" borderId="0" xfId="0" applyFont="1">
      <alignment vertical="center"/>
    </xf>
    <xf numFmtId="0" fontId="8" fillId="0" borderId="0" xfId="0" applyFont="1" applyAlignment="1">
      <alignment vertical="center" shrinkToFit="1"/>
    </xf>
    <xf numFmtId="0" fontId="11" fillId="0" borderId="0" xfId="0" applyFont="1" applyAlignment="1">
      <alignment vertical="center" shrinkToFit="1"/>
    </xf>
    <xf numFmtId="0" fontId="8"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textRotation="90"/>
    </xf>
    <xf numFmtId="0" fontId="14" fillId="5" borderId="0" xfId="0" applyFont="1" applyFill="1" applyAlignment="1">
      <alignment horizontal="left" vertical="center"/>
    </xf>
    <xf numFmtId="0" fontId="15" fillId="5" borderId="0" xfId="0" applyFont="1" applyFill="1" applyAlignment="1">
      <alignment horizontal="center" vertical="center"/>
    </xf>
    <xf numFmtId="0" fontId="15" fillId="5" borderId="0" xfId="0" applyFont="1" applyFill="1">
      <alignment vertical="center"/>
    </xf>
    <xf numFmtId="0" fontId="15" fillId="5" borderId="0" xfId="0" applyFont="1" applyFill="1" applyAlignment="1">
      <alignment horizontal="left" vertical="center"/>
    </xf>
    <xf numFmtId="0" fontId="16" fillId="5" borderId="0" xfId="0" applyFont="1" applyFill="1">
      <alignment vertical="center"/>
    </xf>
    <xf numFmtId="0" fontId="16" fillId="5" borderId="0" xfId="0" applyFont="1" applyFill="1" applyAlignment="1">
      <alignment horizontal="left" vertical="center"/>
    </xf>
    <xf numFmtId="0" fontId="15" fillId="5" borderId="20" xfId="0" applyFont="1" applyFill="1" applyBorder="1" applyAlignment="1">
      <alignment horizontal="center" vertical="center"/>
    </xf>
    <xf numFmtId="0" fontId="15" fillId="4" borderId="20" xfId="0" applyFont="1" applyFill="1" applyBorder="1" applyAlignment="1" applyProtection="1">
      <alignment horizontal="center" vertical="center"/>
      <protection locked="0"/>
    </xf>
    <xf numFmtId="20" fontId="15" fillId="4" borderId="20" xfId="0" applyNumberFormat="1" applyFont="1" applyFill="1" applyBorder="1" applyAlignment="1" applyProtection="1">
      <alignment horizontal="center" vertical="center"/>
      <protection locked="0"/>
    </xf>
    <xf numFmtId="0" fontId="15" fillId="5" borderId="20" xfId="0" applyFont="1" applyFill="1" applyBorder="1" applyAlignment="1">
      <alignment horizontal="center" vertical="center"/>
    </xf>
    <xf numFmtId="178" fontId="15" fillId="5" borderId="20" xfId="0" applyNumberFormat="1" applyFont="1" applyFill="1" applyBorder="1" applyAlignment="1">
      <alignment horizontal="center" vertical="center"/>
    </xf>
    <xf numFmtId="0" fontId="15" fillId="4" borderId="20" xfId="0" applyFont="1" applyFill="1" applyBorder="1" applyAlignment="1" applyProtection="1">
      <alignment horizontal="left" vertical="center"/>
      <protection locked="0"/>
    </xf>
    <xf numFmtId="0" fontId="15" fillId="5" borderId="20" xfId="1" applyNumberFormat="1" applyFont="1" applyFill="1" applyBorder="1" applyAlignment="1" applyProtection="1">
      <alignment horizontal="center" vertical="center"/>
    </xf>
    <xf numFmtId="20" fontId="15" fillId="5" borderId="20" xfId="0" applyNumberFormat="1" applyFont="1" applyFill="1" applyBorder="1" applyAlignment="1">
      <alignment horizontal="center" vertical="center"/>
    </xf>
    <xf numFmtId="0" fontId="17" fillId="5" borderId="0" xfId="0" applyFont="1" applyFill="1" applyAlignment="1">
      <alignment horizontal="left" vertical="center"/>
    </xf>
    <xf numFmtId="0" fontId="0" fillId="5" borderId="0" xfId="0" applyFill="1">
      <alignment vertical="center"/>
    </xf>
    <xf numFmtId="0" fontId="8" fillId="5" borderId="0" xfId="0" applyFont="1" applyFill="1" applyAlignment="1">
      <alignment horizontal="left" vertical="center"/>
    </xf>
    <xf numFmtId="0" fontId="6" fillId="5" borderId="0" xfId="0" applyFont="1" applyFill="1" applyAlignment="1">
      <alignment horizontal="left" vertical="center"/>
    </xf>
    <xf numFmtId="0" fontId="8" fillId="4" borderId="20" xfId="0" applyFont="1" applyFill="1" applyBorder="1" applyAlignment="1">
      <alignment horizontal="left" vertical="center"/>
    </xf>
    <xf numFmtId="0" fontId="8" fillId="5" borderId="0" xfId="0" applyFont="1" applyFill="1" applyAlignment="1">
      <alignment horizontal="left" vertical="center" indent="1"/>
    </xf>
    <xf numFmtId="0" fontId="8" fillId="2" borderId="20" xfId="0" applyFont="1" applyFill="1" applyBorder="1" applyAlignment="1">
      <alignment horizontal="left" vertical="center"/>
    </xf>
    <xf numFmtId="0" fontId="18" fillId="5" borderId="0" xfId="0" applyFont="1" applyFill="1" applyAlignment="1">
      <alignment horizontal="left" vertical="center"/>
    </xf>
    <xf numFmtId="0" fontId="8" fillId="5" borderId="0" xfId="0" applyFont="1" applyFill="1" applyAlignment="1">
      <alignment horizontal="center" vertical="center"/>
    </xf>
    <xf numFmtId="0" fontId="8" fillId="5" borderId="20"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0" xfId="0" applyFont="1" applyFill="1" applyBorder="1" applyAlignment="1">
      <alignment horizontal="left" vertical="center"/>
    </xf>
    <xf numFmtId="0" fontId="8" fillId="5" borderId="20" xfId="0" applyFont="1" applyFill="1" applyBorder="1" applyAlignment="1">
      <alignment horizontal="left" vertical="center"/>
    </xf>
    <xf numFmtId="0" fontId="19" fillId="5" borderId="0" xfId="0" applyFont="1" applyFill="1">
      <alignment vertical="center"/>
    </xf>
    <xf numFmtId="0" fontId="19" fillId="5" borderId="0" xfId="0" applyFont="1" applyFill="1" applyAlignment="1">
      <alignment horizontal="left" vertical="center"/>
    </xf>
    <xf numFmtId="0" fontId="9" fillId="5" borderId="0" xfId="0" applyFont="1" applyFill="1">
      <alignment vertical="center"/>
    </xf>
    <xf numFmtId="0" fontId="19" fillId="5" borderId="0" xfId="0" applyFont="1" applyFill="1" applyAlignment="1">
      <alignment vertical="center" shrinkToFit="1"/>
    </xf>
    <xf numFmtId="0" fontId="8" fillId="5" borderId="0" xfId="0" applyFont="1" applyFill="1" applyAlignment="1">
      <alignment vertical="center" wrapText="1"/>
    </xf>
  </cellXfs>
  <cellStyles count="2">
    <cellStyle name="桁区切り" xfId="1" builtinId="6"/>
    <cellStyle name="標準" xfId="0" builtinId="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BF88565-7523-4125-A31F-591AE30F3059}"/>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D90F21F8-A9ED-4F80-B7F3-F2667DA384E6}"/>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C302AF2A-FDE3-482A-B20F-49DAE2D3D2CC}"/>
            </a:ext>
          </a:extLst>
        </xdr:cNvPr>
        <xdr:cNvSpPr/>
      </xdr:nvSpPr>
      <xdr:spPr>
        <a:xfrm>
          <a:off x="230505" y="15887700"/>
          <a:ext cx="12580620" cy="20993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
      <sheetName val="記入方法"/>
      <sheetName val="訪問入浴介護"/>
      <sheetName val="記入方法 (2)"/>
      <sheetName val="訪問看護"/>
      <sheetName val="記入方法 (3)"/>
      <sheetName val="通所介護"/>
      <sheetName val="【記載例】シフト記号表（勤務時間帯）"/>
      <sheetName val="記入方法 (4)"/>
      <sheetName val="通所リハ"/>
      <sheetName val="シフト記号表（勤務時間帯） (2)"/>
      <sheetName val="記入方法 (5)"/>
      <sheetName val="特定施設入居者生活介護"/>
      <sheetName val="シフト記号表"/>
      <sheetName val="記入方法 (6)"/>
      <sheetName val="福祉用具"/>
      <sheetName val="記入方法 (7)"/>
      <sheetName val="（ユニット型）"/>
      <sheetName val="様式４（シフト記号表） (2)"/>
      <sheetName val="（ユニット型）記入方法"/>
      <sheetName val="（ユニット型） (2)"/>
      <sheetName val="様式４（シフト記号表） (3)"/>
      <sheetName val="（ユニット型）記入方法 (2)"/>
      <sheetName val="（ユニット型） (3)"/>
      <sheetName val="様式４（シフト記号表） (4)"/>
      <sheetName val="（ユニット型）記入方法 (3)"/>
      <sheetName val="標準様式２"/>
      <sheetName val="標準様式３"/>
      <sheetName val="標準様式４"/>
      <sheetName val="標準様式５"/>
      <sheetName val="標準様式６"/>
      <sheetName val="別紙①"/>
      <sheetName val="別紙②"/>
      <sheetName val="別紙③"/>
      <sheetName val="別紙④"/>
      <sheetName val="別紙⑤"/>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78"/>
  <sheetViews>
    <sheetView showGridLines="0" tabSelected="1" view="pageBreakPreview" zoomScaleNormal="70" zoomScaleSheetLayoutView="100" workbookViewId="0"/>
  </sheetViews>
  <sheetFormatPr defaultColWidth="4.3984375" defaultRowHeight="20.25" customHeight="1" x14ac:dyDescent="0.45"/>
  <cols>
    <col min="1" max="1" width="1.59765625" style="41" customWidth="1"/>
    <col min="2" max="5" width="5.69921875" style="41" customWidth="1"/>
    <col min="6" max="6" width="16.5" style="41" hidden="1" customWidth="1"/>
    <col min="7" max="58" width="5.59765625" style="41" customWidth="1"/>
    <col min="59" max="16384" width="4.3984375" style="41"/>
  </cols>
  <sheetData>
    <row r="1" spans="2:64" s="1" customFormat="1" ht="20.25" customHeight="1" x14ac:dyDescent="0.45">
      <c r="C1" s="2" t="s">
        <v>0</v>
      </c>
      <c r="D1" s="2"/>
      <c r="E1" s="2"/>
      <c r="F1" s="2"/>
      <c r="G1" s="2"/>
      <c r="H1" s="3" t="s">
        <v>1</v>
      </c>
      <c r="J1" s="3"/>
      <c r="L1" s="2"/>
      <c r="M1" s="2"/>
      <c r="N1" s="2"/>
      <c r="O1" s="2"/>
      <c r="P1" s="2"/>
      <c r="Q1" s="2"/>
      <c r="R1" s="2"/>
      <c r="AM1" s="4"/>
      <c r="AN1" s="5"/>
      <c r="AO1" s="5" t="s">
        <v>2</v>
      </c>
      <c r="AP1" s="6" t="s">
        <v>3</v>
      </c>
      <c r="AQ1" s="7"/>
      <c r="AR1" s="7"/>
      <c r="AS1" s="7"/>
      <c r="AT1" s="7"/>
      <c r="AU1" s="7"/>
      <c r="AV1" s="7"/>
      <c r="AW1" s="7"/>
      <c r="AX1" s="7"/>
      <c r="AY1" s="7"/>
      <c r="AZ1" s="7"/>
      <c r="BA1" s="7"/>
      <c r="BB1" s="7"/>
      <c r="BC1" s="7"/>
      <c r="BD1" s="7"/>
      <c r="BE1" s="7"/>
      <c r="BF1" s="5" t="s">
        <v>4</v>
      </c>
    </row>
    <row r="2" spans="2:64" s="1" customFormat="1" ht="20.25" customHeight="1" x14ac:dyDescent="0.45">
      <c r="C2" s="2"/>
      <c r="D2" s="2"/>
      <c r="E2" s="2"/>
      <c r="F2" s="2"/>
      <c r="G2" s="2"/>
      <c r="J2" s="3"/>
      <c r="L2" s="2"/>
      <c r="M2" s="2"/>
      <c r="N2" s="2"/>
      <c r="O2" s="2"/>
      <c r="P2" s="2"/>
      <c r="Q2" s="2"/>
      <c r="R2" s="2"/>
      <c r="Y2" s="5" t="s">
        <v>5</v>
      </c>
      <c r="Z2" s="8">
        <v>6</v>
      </c>
      <c r="AA2" s="8"/>
      <c r="AB2" s="5" t="s">
        <v>6</v>
      </c>
      <c r="AC2" s="9">
        <f>IF(Z2=0,"",YEAR(DATE(2018+Z2,1,1)))</f>
        <v>2024</v>
      </c>
      <c r="AD2" s="9"/>
      <c r="AE2" s="10" t="s">
        <v>7</v>
      </c>
      <c r="AF2" s="10" t="s">
        <v>8</v>
      </c>
      <c r="AG2" s="8">
        <v>4</v>
      </c>
      <c r="AH2" s="8"/>
      <c r="AI2" s="10" t="s">
        <v>9</v>
      </c>
      <c r="AM2" s="4"/>
      <c r="AN2" s="5"/>
      <c r="AO2" s="5" t="s">
        <v>10</v>
      </c>
      <c r="AP2" s="8"/>
      <c r="AQ2" s="8"/>
      <c r="AR2" s="8"/>
      <c r="AS2" s="8"/>
      <c r="AT2" s="8"/>
      <c r="AU2" s="8"/>
      <c r="AV2" s="8"/>
      <c r="AW2" s="8"/>
      <c r="AX2" s="8"/>
      <c r="AY2" s="8"/>
      <c r="AZ2" s="8"/>
      <c r="BA2" s="8"/>
      <c r="BB2" s="8"/>
      <c r="BC2" s="8"/>
      <c r="BD2" s="8"/>
      <c r="BE2" s="8"/>
      <c r="BF2" s="5" t="s">
        <v>4</v>
      </c>
    </row>
    <row r="3" spans="2:64" s="10" customFormat="1" ht="20.25" customHeight="1" x14ac:dyDescent="0.45">
      <c r="G3" s="3"/>
      <c r="J3" s="3"/>
      <c r="L3" s="5"/>
      <c r="M3" s="5"/>
      <c r="N3" s="5"/>
      <c r="O3" s="5"/>
      <c r="P3" s="5"/>
      <c r="Q3" s="5"/>
      <c r="R3" s="5"/>
      <c r="Z3" s="11"/>
      <c r="AA3" s="11"/>
      <c r="AB3" s="11"/>
      <c r="AC3" s="12"/>
      <c r="AD3" s="11"/>
      <c r="BA3" s="13" t="s">
        <v>11</v>
      </c>
      <c r="BB3" s="14" t="s">
        <v>12</v>
      </c>
      <c r="BC3" s="15"/>
      <c r="BD3" s="15"/>
      <c r="BE3" s="16"/>
      <c r="BF3" s="5"/>
    </row>
    <row r="4" spans="2:64" s="10" customFormat="1" ht="19.2" x14ac:dyDescent="0.45">
      <c r="G4" s="3"/>
      <c r="J4" s="3"/>
      <c r="L4" s="5"/>
      <c r="M4" s="5"/>
      <c r="N4" s="5"/>
      <c r="O4" s="5"/>
      <c r="P4" s="5"/>
      <c r="Q4" s="5"/>
      <c r="R4" s="5"/>
      <c r="Z4" s="17"/>
      <c r="AA4" s="17"/>
      <c r="AG4" s="1"/>
      <c r="AH4" s="1"/>
      <c r="AI4" s="1"/>
      <c r="AJ4" s="1"/>
      <c r="AK4" s="1"/>
      <c r="AL4" s="1"/>
      <c r="AM4" s="1"/>
      <c r="AN4" s="1"/>
      <c r="AO4" s="1"/>
      <c r="AP4" s="1"/>
      <c r="AQ4" s="1"/>
      <c r="AR4" s="1"/>
      <c r="AS4" s="1"/>
      <c r="AT4" s="1"/>
      <c r="AU4" s="1"/>
      <c r="AV4" s="1"/>
      <c r="AW4" s="1"/>
      <c r="AX4" s="1"/>
      <c r="AY4" s="1"/>
      <c r="AZ4" s="1"/>
      <c r="BA4" s="13" t="s">
        <v>13</v>
      </c>
      <c r="BB4" s="14" t="s">
        <v>14</v>
      </c>
      <c r="BC4" s="15"/>
      <c r="BD4" s="15"/>
      <c r="BE4" s="16"/>
      <c r="BF4" s="18"/>
    </row>
    <row r="5" spans="2:64" s="10" customFormat="1" ht="6.75" customHeight="1" x14ac:dyDescent="0.45">
      <c r="C5" s="1"/>
      <c r="D5" s="1"/>
      <c r="E5" s="1"/>
      <c r="F5" s="1"/>
      <c r="G5" s="2"/>
      <c r="H5" s="1"/>
      <c r="I5" s="1"/>
      <c r="J5" s="2"/>
      <c r="K5" s="1"/>
      <c r="L5" s="18"/>
      <c r="M5" s="18"/>
      <c r="N5" s="18"/>
      <c r="O5" s="18"/>
      <c r="P5" s="18"/>
      <c r="Q5" s="18"/>
      <c r="R5" s="18"/>
      <c r="S5" s="1"/>
      <c r="T5" s="1"/>
      <c r="U5" s="1"/>
      <c r="V5" s="1"/>
      <c r="W5" s="1"/>
      <c r="X5" s="1"/>
      <c r="Y5" s="1"/>
      <c r="Z5" s="19"/>
      <c r="AA5" s="19"/>
      <c r="AB5" s="1"/>
      <c r="AC5" s="1"/>
      <c r="AD5" s="1"/>
      <c r="AE5" s="1"/>
      <c r="AG5" s="1"/>
      <c r="AH5" s="1"/>
      <c r="AI5" s="1"/>
      <c r="AJ5" s="1"/>
      <c r="AK5" s="1"/>
      <c r="AL5" s="1"/>
      <c r="AM5" s="1"/>
      <c r="AN5" s="1"/>
      <c r="AO5" s="1"/>
      <c r="AP5" s="1"/>
      <c r="AQ5" s="1"/>
      <c r="AR5" s="1"/>
      <c r="AS5" s="1"/>
      <c r="AT5" s="1"/>
      <c r="AU5" s="1"/>
      <c r="AV5" s="1"/>
      <c r="AW5" s="1"/>
      <c r="AX5" s="1"/>
      <c r="AY5" s="1"/>
      <c r="AZ5" s="1"/>
      <c r="BA5" s="1"/>
      <c r="BB5" s="1"/>
      <c r="BC5" s="1"/>
      <c r="BD5" s="1"/>
      <c r="BE5" s="18"/>
      <c r="BF5" s="18"/>
    </row>
    <row r="6" spans="2:64" s="10" customFormat="1" ht="20.25" customHeight="1" x14ac:dyDescent="0.45">
      <c r="C6" s="1"/>
      <c r="D6" s="1"/>
      <c r="E6" s="1"/>
      <c r="F6" s="1"/>
      <c r="G6" s="2"/>
      <c r="H6" s="1"/>
      <c r="I6" s="1"/>
      <c r="J6" s="2"/>
      <c r="K6" s="1"/>
      <c r="L6" s="18"/>
      <c r="M6" s="18"/>
      <c r="N6" s="18"/>
      <c r="O6" s="18"/>
      <c r="P6" s="18"/>
      <c r="Q6" s="18"/>
      <c r="R6" s="18"/>
      <c r="S6" s="1"/>
      <c r="T6" s="1"/>
      <c r="U6" s="1"/>
      <c r="V6" s="1"/>
      <c r="W6" s="1"/>
      <c r="X6" s="1"/>
      <c r="Y6" s="1"/>
      <c r="Z6" s="19"/>
      <c r="AA6" s="19"/>
      <c r="AB6" s="1"/>
      <c r="AC6" s="1"/>
      <c r="AD6" s="1"/>
      <c r="AE6" s="1"/>
      <c r="AG6" s="1"/>
      <c r="AH6" s="1"/>
      <c r="AI6" s="1"/>
      <c r="AJ6" s="1"/>
      <c r="AK6" s="1"/>
      <c r="AL6" s="1" t="s">
        <v>15</v>
      </c>
      <c r="AM6" s="1"/>
      <c r="AN6" s="1"/>
      <c r="AO6" s="1"/>
      <c r="AP6" s="1"/>
      <c r="AQ6" s="1"/>
      <c r="AR6" s="1"/>
      <c r="AS6" s="1"/>
      <c r="AT6" s="20"/>
      <c r="AU6" s="20"/>
      <c r="AV6" s="21"/>
      <c r="AW6" s="1"/>
      <c r="AX6" s="22">
        <v>40</v>
      </c>
      <c r="AY6" s="23"/>
      <c r="AZ6" s="21" t="s">
        <v>16</v>
      </c>
      <c r="BA6" s="1"/>
      <c r="BB6" s="22">
        <v>160</v>
      </c>
      <c r="BC6" s="23"/>
      <c r="BD6" s="21" t="s">
        <v>17</v>
      </c>
      <c r="BE6" s="1"/>
      <c r="BF6" s="18"/>
    </row>
    <row r="7" spans="2:64" s="10" customFormat="1" ht="6.75" customHeight="1" x14ac:dyDescent="0.45">
      <c r="C7" s="1"/>
      <c r="D7" s="1"/>
      <c r="E7" s="1"/>
      <c r="F7" s="1"/>
      <c r="G7" s="2"/>
      <c r="H7" s="1"/>
      <c r="I7" s="1"/>
      <c r="J7" s="2"/>
      <c r="K7" s="1"/>
      <c r="L7" s="18"/>
      <c r="M7" s="18"/>
      <c r="N7" s="18"/>
      <c r="O7" s="18"/>
      <c r="P7" s="18"/>
      <c r="Q7" s="18"/>
      <c r="R7" s="18"/>
      <c r="S7" s="1"/>
      <c r="T7" s="1"/>
      <c r="U7" s="1"/>
      <c r="V7" s="1"/>
      <c r="W7" s="1"/>
      <c r="X7" s="1"/>
      <c r="Y7" s="1"/>
      <c r="Z7" s="19"/>
      <c r="AA7" s="19"/>
      <c r="AB7" s="1"/>
      <c r="AC7" s="1"/>
      <c r="AD7" s="1"/>
      <c r="AE7" s="1"/>
      <c r="AG7" s="1"/>
      <c r="AH7" s="1"/>
      <c r="AI7" s="1"/>
      <c r="AJ7" s="1"/>
      <c r="AK7" s="1"/>
      <c r="AL7" s="1"/>
      <c r="AM7" s="1"/>
      <c r="AN7" s="1"/>
      <c r="AO7" s="1"/>
      <c r="AP7" s="1"/>
      <c r="AQ7" s="1"/>
      <c r="AR7" s="1"/>
      <c r="AS7" s="1"/>
      <c r="AT7" s="1"/>
      <c r="AU7" s="1"/>
      <c r="AV7" s="1"/>
      <c r="AW7" s="1"/>
      <c r="AX7" s="1"/>
      <c r="AY7" s="1"/>
      <c r="AZ7" s="1"/>
      <c r="BA7" s="1"/>
      <c r="BB7" s="1"/>
      <c r="BC7" s="1"/>
      <c r="BD7" s="1"/>
      <c r="BE7" s="18"/>
      <c r="BF7" s="18"/>
    </row>
    <row r="8" spans="2:64" s="10" customFormat="1" ht="20.25" customHeight="1" x14ac:dyDescent="0.45">
      <c r="B8" s="24"/>
      <c r="C8" s="24"/>
      <c r="D8" s="24"/>
      <c r="E8" s="24"/>
      <c r="F8" s="24"/>
      <c r="G8" s="25"/>
      <c r="H8" s="25"/>
      <c r="I8" s="25"/>
      <c r="J8" s="24"/>
      <c r="K8" s="24"/>
      <c r="L8" s="25"/>
      <c r="M8" s="25"/>
      <c r="N8" s="25"/>
      <c r="O8" s="24"/>
      <c r="P8" s="25"/>
      <c r="Q8" s="25"/>
      <c r="R8" s="25"/>
      <c r="S8" s="26"/>
      <c r="T8" s="27"/>
      <c r="U8" s="27"/>
      <c r="V8" s="28"/>
      <c r="Z8" s="19"/>
      <c r="AA8" s="29"/>
      <c r="AB8" s="2"/>
      <c r="AC8" s="19"/>
      <c r="AD8" s="19"/>
      <c r="AE8" s="19"/>
      <c r="AF8" s="17"/>
      <c r="AG8" s="30"/>
      <c r="AH8" s="30"/>
      <c r="AI8" s="30"/>
      <c r="AJ8" s="1"/>
      <c r="AK8" s="18"/>
      <c r="AL8" s="29"/>
      <c r="AM8" s="29"/>
      <c r="AN8" s="2"/>
      <c r="AO8" s="20"/>
      <c r="AP8" s="20"/>
      <c r="AQ8" s="20"/>
      <c r="AR8" s="31"/>
      <c r="AS8" s="31"/>
      <c r="AT8" s="1"/>
      <c r="AU8" s="32"/>
      <c r="AV8" s="32"/>
      <c r="AW8" s="24"/>
      <c r="AX8" s="1"/>
      <c r="AY8" s="1" t="s">
        <v>18</v>
      </c>
      <c r="AZ8" s="1"/>
      <c r="BA8" s="1"/>
      <c r="BB8" s="33">
        <f>DAY(EOMONTH(DATE(AC2,AG2,1),0))</f>
        <v>30</v>
      </c>
      <c r="BC8" s="34"/>
      <c r="BD8" s="1" t="s">
        <v>19</v>
      </c>
      <c r="BE8" s="1"/>
      <c r="BF8" s="1"/>
      <c r="BJ8" s="5"/>
      <c r="BK8" s="5"/>
      <c r="BL8" s="5"/>
    </row>
    <row r="9" spans="2:64" s="10" customFormat="1" ht="6" customHeight="1" x14ac:dyDescent="0.45">
      <c r="B9" s="20"/>
      <c r="C9" s="20"/>
      <c r="D9" s="20"/>
      <c r="E9" s="20"/>
      <c r="F9" s="20"/>
      <c r="G9" s="24"/>
      <c r="H9" s="25"/>
      <c r="I9" s="20"/>
      <c r="J9" s="20"/>
      <c r="K9" s="20"/>
      <c r="L9" s="24"/>
      <c r="M9" s="25"/>
      <c r="N9" s="20"/>
      <c r="O9" s="20"/>
      <c r="P9" s="24"/>
      <c r="Q9" s="20"/>
      <c r="R9" s="20"/>
      <c r="S9" s="20"/>
      <c r="T9" s="20"/>
      <c r="U9" s="20"/>
      <c r="V9" s="20"/>
      <c r="Z9" s="1"/>
      <c r="AA9" s="1"/>
      <c r="AB9" s="1"/>
      <c r="AC9" s="1"/>
      <c r="AD9" s="1"/>
      <c r="AE9" s="1"/>
      <c r="AG9" s="19"/>
      <c r="AH9" s="1"/>
      <c r="AI9" s="1"/>
      <c r="AJ9" s="30"/>
      <c r="AK9" s="1"/>
      <c r="AL9" s="1"/>
      <c r="AM9" s="1"/>
      <c r="AN9" s="1"/>
      <c r="AO9" s="1"/>
      <c r="AP9" s="1"/>
      <c r="AQ9" s="19"/>
      <c r="AR9" s="19"/>
      <c r="AS9" s="19"/>
      <c r="AT9" s="1"/>
      <c r="AU9" s="1"/>
      <c r="AV9" s="1"/>
      <c r="AW9" s="1"/>
      <c r="AX9" s="1"/>
      <c r="AY9" s="1"/>
      <c r="AZ9" s="1"/>
      <c r="BA9" s="1"/>
      <c r="BB9" s="1"/>
      <c r="BC9" s="1"/>
      <c r="BD9" s="1"/>
      <c r="BE9" s="1"/>
      <c r="BF9" s="1"/>
      <c r="BJ9" s="5"/>
      <c r="BK9" s="5"/>
      <c r="BL9" s="5"/>
    </row>
    <row r="10" spans="2:64" s="10" customFormat="1" ht="19.2" x14ac:dyDescent="0.2">
      <c r="B10" s="24"/>
      <c r="C10" s="24"/>
      <c r="D10" s="24"/>
      <c r="E10" s="24"/>
      <c r="F10" s="24"/>
      <c r="G10" s="25"/>
      <c r="H10" s="25"/>
      <c r="I10" s="25"/>
      <c r="J10" s="24"/>
      <c r="K10" s="24"/>
      <c r="L10" s="25"/>
      <c r="M10" s="25"/>
      <c r="N10" s="25"/>
      <c r="O10" s="24"/>
      <c r="P10" s="25"/>
      <c r="Q10" s="25"/>
      <c r="R10" s="25"/>
      <c r="S10" s="26"/>
      <c r="T10" s="27"/>
      <c r="U10" s="27"/>
      <c r="V10" s="28"/>
      <c r="Z10" s="19"/>
      <c r="AA10" s="29"/>
      <c r="AB10" s="2"/>
      <c r="AC10" s="19"/>
      <c r="AD10" s="19"/>
      <c r="AE10" s="19"/>
      <c r="AG10" s="30"/>
      <c r="AH10" s="30"/>
      <c r="AI10" s="30"/>
      <c r="AJ10" s="1"/>
      <c r="AK10" s="18"/>
      <c r="AL10" s="29"/>
      <c r="AM10" s="1"/>
      <c r="AN10" s="1"/>
      <c r="AO10" s="35"/>
      <c r="AP10" s="35"/>
      <c r="AQ10" s="35"/>
      <c r="AR10" s="21"/>
      <c r="AS10" s="19"/>
      <c r="AT10" s="19"/>
      <c r="AU10" s="19"/>
      <c r="AV10" s="1"/>
      <c r="AW10" s="1"/>
      <c r="AX10" s="36"/>
      <c r="AY10" s="36"/>
      <c r="AZ10" s="18" t="s">
        <v>20</v>
      </c>
      <c r="BA10" s="1"/>
      <c r="BB10" s="22">
        <v>1</v>
      </c>
      <c r="BC10" s="37"/>
      <c r="BD10" s="23"/>
      <c r="BE10" s="38" t="s">
        <v>21</v>
      </c>
      <c r="BF10" s="1"/>
      <c r="BJ10" s="5"/>
      <c r="BK10" s="5"/>
      <c r="BL10" s="5"/>
    </row>
    <row r="11" spans="2:64" s="10" customFormat="1" ht="6" customHeight="1" x14ac:dyDescent="0.2">
      <c r="B11" s="20"/>
      <c r="C11" s="20"/>
      <c r="D11" s="20"/>
      <c r="E11" s="20"/>
      <c r="F11" s="11"/>
      <c r="G11" s="20"/>
      <c r="H11" s="20"/>
      <c r="I11" s="20"/>
      <c r="J11" s="20"/>
      <c r="K11" s="24"/>
      <c r="L11" s="25"/>
      <c r="M11" s="20"/>
      <c r="N11" s="20"/>
      <c r="O11" s="24"/>
      <c r="P11" s="20"/>
      <c r="Q11" s="20"/>
      <c r="R11" s="20"/>
      <c r="S11" s="20"/>
      <c r="T11" s="20"/>
      <c r="U11" s="20"/>
      <c r="V11" s="11"/>
      <c r="Z11" s="1"/>
      <c r="AA11" s="1"/>
      <c r="AB11" s="1"/>
      <c r="AC11" s="1"/>
      <c r="AD11" s="1"/>
      <c r="AE11" s="1"/>
      <c r="AG11" s="19"/>
      <c r="AH11" s="30"/>
      <c r="AI11" s="1"/>
      <c r="AJ11" s="30"/>
      <c r="AK11" s="1"/>
      <c r="AL11" s="1"/>
      <c r="AM11" s="1"/>
      <c r="AN11" s="1"/>
      <c r="AO11" s="20"/>
      <c r="AP11" s="20"/>
      <c r="AQ11" s="24"/>
      <c r="AR11" s="39"/>
      <c r="AS11" s="19"/>
      <c r="AT11" s="19"/>
      <c r="AU11" s="19"/>
      <c r="AV11" s="1"/>
      <c r="AW11" s="1"/>
      <c r="AX11" s="36"/>
      <c r="AY11" s="36"/>
      <c r="AZ11" s="1"/>
      <c r="BA11" s="1"/>
      <c r="BB11" s="19"/>
      <c r="BC11" s="19"/>
      <c r="BD11" s="19"/>
      <c r="BE11" s="38"/>
      <c r="BF11" s="1"/>
      <c r="BJ11" s="5"/>
      <c r="BK11" s="5"/>
      <c r="BL11" s="5"/>
    </row>
    <row r="12" spans="2:64" s="10" customFormat="1" ht="20.25" customHeight="1" x14ac:dyDescent="0.2">
      <c r="B12" s="40"/>
      <c r="C12" s="40"/>
      <c r="D12" s="40"/>
      <c r="E12" s="40"/>
      <c r="F12" s="40"/>
      <c r="G12" s="40"/>
      <c r="H12" s="40"/>
      <c r="I12" s="40"/>
      <c r="J12" s="40"/>
      <c r="K12" s="40"/>
      <c r="L12" s="40"/>
      <c r="M12" s="40"/>
      <c r="N12" s="40"/>
      <c r="O12" s="40"/>
      <c r="P12" s="40"/>
      <c r="Q12" s="40"/>
      <c r="R12" s="40"/>
      <c r="S12" s="40"/>
      <c r="T12" s="40"/>
      <c r="U12" s="40"/>
      <c r="V12" s="40"/>
      <c r="Z12" s="24"/>
      <c r="AA12" s="41"/>
      <c r="AB12" s="41"/>
      <c r="AC12" s="24"/>
      <c r="AD12" s="19"/>
      <c r="AE12" s="19"/>
      <c r="AF12" s="17"/>
      <c r="AG12" s="2"/>
      <c r="AH12" s="30"/>
      <c r="AI12" s="1"/>
      <c r="AJ12" s="30"/>
      <c r="AK12" s="1"/>
      <c r="AL12" s="1"/>
      <c r="AM12" s="1"/>
      <c r="AN12" s="1"/>
      <c r="AO12" s="42"/>
      <c r="AP12" s="42"/>
      <c r="AQ12" s="42"/>
      <c r="AR12" s="21"/>
      <c r="AS12" s="19"/>
      <c r="AT12" s="19"/>
      <c r="AU12" s="19"/>
      <c r="AV12" s="1"/>
      <c r="AW12" s="1"/>
      <c r="AX12" s="36"/>
      <c r="AY12" s="36"/>
      <c r="AZ12" s="1"/>
      <c r="BA12" s="1"/>
      <c r="BB12" s="22">
        <v>1</v>
      </c>
      <c r="BC12" s="37"/>
      <c r="BD12" s="23"/>
      <c r="BE12" s="43" t="s">
        <v>22</v>
      </c>
      <c r="BF12" s="1"/>
      <c r="BJ12" s="5"/>
      <c r="BK12" s="5"/>
      <c r="BL12" s="5"/>
    </row>
    <row r="13" spans="2:64" s="10" customFormat="1" ht="6.75" customHeight="1" x14ac:dyDescent="0.2">
      <c r="B13" s="40"/>
      <c r="C13" s="40"/>
      <c r="D13" s="40"/>
      <c r="E13" s="40"/>
      <c r="F13" s="40"/>
      <c r="G13" s="40"/>
      <c r="H13" s="40"/>
      <c r="I13" s="40"/>
      <c r="J13" s="40"/>
      <c r="K13" s="40"/>
      <c r="L13" s="40"/>
      <c r="M13" s="40"/>
      <c r="N13" s="40"/>
      <c r="O13" s="40"/>
      <c r="P13" s="40"/>
      <c r="Q13" s="40"/>
      <c r="R13" s="40"/>
      <c r="S13" s="40"/>
      <c r="T13" s="40"/>
      <c r="U13" s="40"/>
      <c r="V13" s="40"/>
      <c r="Z13" s="25"/>
      <c r="AA13" s="44"/>
      <c r="AB13" s="44"/>
      <c r="AC13" s="25"/>
      <c r="AD13" s="30"/>
      <c r="AE13" s="30"/>
      <c r="AG13" s="1"/>
      <c r="AH13" s="1"/>
      <c r="AI13" s="1"/>
      <c r="AJ13" s="1"/>
      <c r="AK13" s="1"/>
      <c r="AL13" s="1"/>
      <c r="AM13" s="1"/>
      <c r="AN13" s="1"/>
      <c r="AO13" s="20"/>
      <c r="AP13" s="20"/>
      <c r="AQ13" s="20"/>
      <c r="AR13" s="1"/>
      <c r="AS13" s="19"/>
      <c r="AT13" s="19"/>
      <c r="AU13" s="19"/>
      <c r="AV13" s="1"/>
      <c r="AW13" s="1"/>
      <c r="AX13" s="36"/>
      <c r="AY13" s="36"/>
      <c r="AZ13" s="1"/>
      <c r="BA13" s="1"/>
      <c r="BB13" s="19"/>
      <c r="BC13" s="19"/>
      <c r="BD13" s="19"/>
      <c r="BE13" s="38"/>
      <c r="BF13" s="1"/>
      <c r="BJ13" s="5"/>
      <c r="BK13" s="5"/>
      <c r="BL13" s="5"/>
    </row>
    <row r="14" spans="2:64" s="10" customFormat="1" ht="19.2" x14ac:dyDescent="0.45">
      <c r="B14" s="40"/>
      <c r="C14" s="40"/>
      <c r="D14" s="40"/>
      <c r="E14" s="40"/>
      <c r="F14" s="40"/>
      <c r="G14" s="40"/>
      <c r="H14" s="40"/>
      <c r="I14" s="40"/>
      <c r="J14" s="40"/>
      <c r="K14" s="40"/>
      <c r="L14" s="40"/>
      <c r="M14" s="40"/>
      <c r="N14" s="40"/>
      <c r="O14" s="40"/>
      <c r="P14" s="40"/>
      <c r="Q14" s="40"/>
      <c r="R14" s="40"/>
      <c r="S14" s="40"/>
      <c r="T14" s="40"/>
      <c r="U14" s="40"/>
      <c r="V14" s="40"/>
      <c r="Z14" s="24"/>
      <c r="AA14" s="41"/>
      <c r="AB14" s="41"/>
      <c r="AC14" s="24"/>
      <c r="AD14" s="19"/>
      <c r="AE14" s="19"/>
      <c r="AG14" s="1"/>
      <c r="AH14" s="1"/>
      <c r="AI14" s="1"/>
      <c r="AJ14" s="1"/>
      <c r="AK14" s="1"/>
      <c r="AL14" s="1"/>
      <c r="AM14" s="1"/>
      <c r="AN14" s="1"/>
      <c r="AO14" s="20"/>
      <c r="AP14" s="20"/>
      <c r="AQ14" s="20"/>
      <c r="AR14" s="1"/>
      <c r="AS14" s="19"/>
      <c r="AT14" s="18" t="s">
        <v>23</v>
      </c>
      <c r="AU14" s="45"/>
      <c r="AV14" s="46"/>
      <c r="AW14" s="47"/>
      <c r="AX14" s="19" t="s">
        <v>24</v>
      </c>
      <c r="AY14" s="45"/>
      <c r="AZ14" s="46"/>
      <c r="BA14" s="47"/>
      <c r="BB14" s="18" t="s">
        <v>25</v>
      </c>
      <c r="BC14" s="48">
        <f>(AY14-AU14)*24</f>
        <v>0</v>
      </c>
      <c r="BD14" s="49"/>
      <c r="BE14" s="2" t="s">
        <v>26</v>
      </c>
      <c r="BF14" s="19"/>
      <c r="BJ14" s="5"/>
      <c r="BK14" s="5"/>
      <c r="BL14" s="5"/>
    </row>
    <row r="15" spans="2:64" s="10" customFormat="1" ht="6.75" customHeight="1" x14ac:dyDescent="0.2">
      <c r="C15" s="31"/>
      <c r="D15" s="31"/>
      <c r="E15" s="31"/>
      <c r="F15" s="31"/>
      <c r="G15" s="1"/>
      <c r="H15" s="1"/>
      <c r="I15" s="18"/>
      <c r="J15" s="19"/>
      <c r="K15" s="30"/>
      <c r="L15" s="1"/>
      <c r="M15" s="1"/>
      <c r="N15" s="19"/>
      <c r="O15" s="1"/>
      <c r="P15" s="1"/>
      <c r="Q15" s="30"/>
      <c r="R15" s="1"/>
      <c r="S15" s="1"/>
      <c r="T15" s="1"/>
      <c r="U15" s="1"/>
      <c r="V15" s="1"/>
      <c r="W15" s="18"/>
      <c r="X15" s="19"/>
      <c r="Y15" s="19"/>
      <c r="Z15" s="2"/>
      <c r="AA15" s="19"/>
      <c r="AB15" s="18"/>
      <c r="AC15" s="19"/>
      <c r="AD15" s="30"/>
      <c r="AE15" s="1"/>
      <c r="AG15" s="17"/>
      <c r="AH15" s="50"/>
      <c r="AJ15" s="50"/>
      <c r="AQ15" s="17"/>
      <c r="AR15" s="17"/>
      <c r="AS15" s="17"/>
      <c r="AT15" s="17"/>
      <c r="AU15" s="17"/>
      <c r="AX15" s="51"/>
      <c r="AY15" s="51"/>
      <c r="BB15" s="17"/>
      <c r="BC15" s="17"/>
      <c r="BD15" s="17"/>
      <c r="BE15" s="52"/>
      <c r="BJ15" s="5"/>
      <c r="BK15" s="5"/>
      <c r="BL15" s="5"/>
    </row>
    <row r="16" spans="2:64" ht="8.4" customHeight="1" thickBot="1" x14ac:dyDescent="0.5">
      <c r="C16" s="44"/>
      <c r="D16" s="44"/>
      <c r="E16" s="44"/>
      <c r="F16" s="44"/>
      <c r="G16" s="44"/>
      <c r="X16" s="44"/>
      <c r="AN16" s="44"/>
      <c r="BE16" s="53"/>
      <c r="BF16" s="53"/>
      <c r="BG16" s="53"/>
    </row>
    <row r="17" spans="2:58" ht="20.25" customHeight="1" x14ac:dyDescent="0.45">
      <c r="B17" s="54" t="s">
        <v>27</v>
      </c>
      <c r="C17" s="55" t="s">
        <v>28</v>
      </c>
      <c r="D17" s="56"/>
      <c r="E17" s="57"/>
      <c r="F17" s="58"/>
      <c r="G17" s="59" t="s">
        <v>29</v>
      </c>
      <c r="H17" s="60" t="s">
        <v>30</v>
      </c>
      <c r="I17" s="56"/>
      <c r="J17" s="56"/>
      <c r="K17" s="57"/>
      <c r="L17" s="60" t="s">
        <v>31</v>
      </c>
      <c r="M17" s="56"/>
      <c r="N17" s="56"/>
      <c r="O17" s="61"/>
      <c r="P17" s="62"/>
      <c r="Q17" s="63"/>
      <c r="R17" s="64"/>
      <c r="S17" s="65" t="s">
        <v>32</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7"/>
      <c r="AX17" s="68" t="str">
        <f>IF(BB3="４週","(11) 1～4週目の勤務時間数合計","(11) 1か月の勤務時間数   合計")</f>
        <v>(11) 1～4週目の勤務時間数合計</v>
      </c>
      <c r="AY17" s="69"/>
      <c r="AZ17" s="70" t="s">
        <v>33</v>
      </c>
      <c r="BA17" s="71"/>
      <c r="BB17" s="72" t="s">
        <v>34</v>
      </c>
      <c r="BC17" s="73"/>
      <c r="BD17" s="73"/>
      <c r="BE17" s="73"/>
      <c r="BF17" s="74"/>
    </row>
    <row r="18" spans="2:58" ht="20.25" customHeight="1" x14ac:dyDescent="0.45">
      <c r="B18" s="75"/>
      <c r="C18" s="76"/>
      <c r="D18" s="77"/>
      <c r="E18" s="78"/>
      <c r="F18" s="79"/>
      <c r="G18" s="80"/>
      <c r="H18" s="81"/>
      <c r="I18" s="77"/>
      <c r="J18" s="77"/>
      <c r="K18" s="78"/>
      <c r="L18" s="81"/>
      <c r="M18" s="77"/>
      <c r="N18" s="77"/>
      <c r="O18" s="82"/>
      <c r="P18" s="83"/>
      <c r="Q18" s="84"/>
      <c r="R18" s="85"/>
      <c r="S18" s="86" t="s">
        <v>35</v>
      </c>
      <c r="T18" s="87"/>
      <c r="U18" s="87"/>
      <c r="V18" s="87"/>
      <c r="W18" s="87"/>
      <c r="X18" s="87"/>
      <c r="Y18" s="88"/>
      <c r="Z18" s="86" t="s">
        <v>36</v>
      </c>
      <c r="AA18" s="87"/>
      <c r="AB18" s="87"/>
      <c r="AC18" s="87"/>
      <c r="AD18" s="87"/>
      <c r="AE18" s="87"/>
      <c r="AF18" s="88"/>
      <c r="AG18" s="86" t="s">
        <v>37</v>
      </c>
      <c r="AH18" s="87"/>
      <c r="AI18" s="87"/>
      <c r="AJ18" s="87"/>
      <c r="AK18" s="87"/>
      <c r="AL18" s="87"/>
      <c r="AM18" s="88"/>
      <c r="AN18" s="86" t="s">
        <v>38</v>
      </c>
      <c r="AO18" s="87"/>
      <c r="AP18" s="87"/>
      <c r="AQ18" s="87"/>
      <c r="AR18" s="87"/>
      <c r="AS18" s="87"/>
      <c r="AT18" s="88"/>
      <c r="AU18" s="89" t="s">
        <v>39</v>
      </c>
      <c r="AV18" s="90"/>
      <c r="AW18" s="91"/>
      <c r="AX18" s="92"/>
      <c r="AY18" s="93"/>
      <c r="AZ18" s="94"/>
      <c r="BA18" s="95"/>
      <c r="BB18" s="96"/>
      <c r="BC18" s="97"/>
      <c r="BD18" s="97"/>
      <c r="BE18" s="97"/>
      <c r="BF18" s="98"/>
    </row>
    <row r="19" spans="2:58" ht="20.25" customHeight="1" x14ac:dyDescent="0.45">
      <c r="B19" s="75"/>
      <c r="C19" s="76"/>
      <c r="D19" s="77"/>
      <c r="E19" s="78"/>
      <c r="F19" s="79"/>
      <c r="G19" s="80"/>
      <c r="H19" s="81"/>
      <c r="I19" s="77"/>
      <c r="J19" s="77"/>
      <c r="K19" s="78"/>
      <c r="L19" s="81"/>
      <c r="M19" s="77"/>
      <c r="N19" s="77"/>
      <c r="O19" s="82"/>
      <c r="P19" s="83"/>
      <c r="Q19" s="84"/>
      <c r="R19" s="85"/>
      <c r="S19" s="99">
        <v>1</v>
      </c>
      <c r="T19" s="100">
        <v>2</v>
      </c>
      <c r="U19" s="100">
        <v>3</v>
      </c>
      <c r="V19" s="100">
        <v>4</v>
      </c>
      <c r="W19" s="100">
        <v>5</v>
      </c>
      <c r="X19" s="100">
        <v>6</v>
      </c>
      <c r="Y19" s="101">
        <v>7</v>
      </c>
      <c r="Z19" s="99">
        <v>8</v>
      </c>
      <c r="AA19" s="100">
        <v>9</v>
      </c>
      <c r="AB19" s="100">
        <v>10</v>
      </c>
      <c r="AC19" s="100">
        <v>11</v>
      </c>
      <c r="AD19" s="100">
        <v>12</v>
      </c>
      <c r="AE19" s="100">
        <v>13</v>
      </c>
      <c r="AF19" s="101">
        <v>14</v>
      </c>
      <c r="AG19" s="102">
        <v>15</v>
      </c>
      <c r="AH19" s="100">
        <v>16</v>
      </c>
      <c r="AI19" s="100">
        <v>17</v>
      </c>
      <c r="AJ19" s="100">
        <v>18</v>
      </c>
      <c r="AK19" s="100">
        <v>19</v>
      </c>
      <c r="AL19" s="100">
        <v>20</v>
      </c>
      <c r="AM19" s="101">
        <v>21</v>
      </c>
      <c r="AN19" s="99">
        <v>22</v>
      </c>
      <c r="AO19" s="100">
        <v>23</v>
      </c>
      <c r="AP19" s="100">
        <v>24</v>
      </c>
      <c r="AQ19" s="100">
        <v>25</v>
      </c>
      <c r="AR19" s="100">
        <v>26</v>
      </c>
      <c r="AS19" s="100">
        <v>27</v>
      </c>
      <c r="AT19" s="101">
        <v>28</v>
      </c>
      <c r="AU19" s="99" t="str">
        <f>IF($BB$3="暦月",IF(DAY(DATE($AC$2,$AG$2,29))=29,29,""),"")</f>
        <v/>
      </c>
      <c r="AV19" s="100" t="str">
        <f>IF($BB$3="暦月",IF(DAY(DATE($AC$2,$AG$2,30))=30,30,""),"")</f>
        <v/>
      </c>
      <c r="AW19" s="101" t="str">
        <f>IF($BB$3="暦月",IF(DAY(DATE($AC$2,$AG$2,31))=31,31,""),"")</f>
        <v/>
      </c>
      <c r="AX19" s="92"/>
      <c r="AY19" s="93"/>
      <c r="AZ19" s="94"/>
      <c r="BA19" s="95"/>
      <c r="BB19" s="96"/>
      <c r="BC19" s="97"/>
      <c r="BD19" s="97"/>
      <c r="BE19" s="97"/>
      <c r="BF19" s="98"/>
    </row>
    <row r="20" spans="2:58" ht="20.25" hidden="1" customHeight="1" x14ac:dyDescent="0.45">
      <c r="B20" s="75"/>
      <c r="C20" s="76"/>
      <c r="D20" s="77"/>
      <c r="E20" s="78"/>
      <c r="F20" s="79"/>
      <c r="G20" s="80"/>
      <c r="H20" s="81"/>
      <c r="I20" s="77"/>
      <c r="J20" s="77"/>
      <c r="K20" s="78"/>
      <c r="L20" s="81"/>
      <c r="M20" s="77"/>
      <c r="N20" s="77"/>
      <c r="O20" s="82"/>
      <c r="P20" s="83"/>
      <c r="Q20" s="84"/>
      <c r="R20" s="85"/>
      <c r="S20" s="99">
        <f>WEEKDAY(DATE($AC$2,$AG$2,1))</f>
        <v>2</v>
      </c>
      <c r="T20" s="100">
        <f>WEEKDAY(DATE($AC$2,$AG$2,2))</f>
        <v>3</v>
      </c>
      <c r="U20" s="100">
        <f>WEEKDAY(DATE($AC$2,$AG$2,3))</f>
        <v>4</v>
      </c>
      <c r="V20" s="100">
        <f>WEEKDAY(DATE($AC$2,$AG$2,4))</f>
        <v>5</v>
      </c>
      <c r="W20" s="100">
        <f>WEEKDAY(DATE($AC$2,$AG$2,5))</f>
        <v>6</v>
      </c>
      <c r="X20" s="100">
        <f>WEEKDAY(DATE($AC$2,$AG$2,6))</f>
        <v>7</v>
      </c>
      <c r="Y20" s="101">
        <f>WEEKDAY(DATE($AC$2,$AG$2,7))</f>
        <v>1</v>
      </c>
      <c r="Z20" s="99">
        <f>WEEKDAY(DATE($AC$2,$AG$2,8))</f>
        <v>2</v>
      </c>
      <c r="AA20" s="100">
        <f>WEEKDAY(DATE($AC$2,$AG$2,9))</f>
        <v>3</v>
      </c>
      <c r="AB20" s="100">
        <f>WEEKDAY(DATE($AC$2,$AG$2,10))</f>
        <v>4</v>
      </c>
      <c r="AC20" s="100">
        <f>WEEKDAY(DATE($AC$2,$AG$2,11))</f>
        <v>5</v>
      </c>
      <c r="AD20" s="100">
        <f>WEEKDAY(DATE($AC$2,$AG$2,12))</f>
        <v>6</v>
      </c>
      <c r="AE20" s="100">
        <f>WEEKDAY(DATE($AC$2,$AG$2,13))</f>
        <v>7</v>
      </c>
      <c r="AF20" s="101">
        <f>WEEKDAY(DATE($AC$2,$AG$2,14))</f>
        <v>1</v>
      </c>
      <c r="AG20" s="99">
        <f>WEEKDAY(DATE($AC$2,$AG$2,15))</f>
        <v>2</v>
      </c>
      <c r="AH20" s="100">
        <f>WEEKDAY(DATE($AC$2,$AG$2,16))</f>
        <v>3</v>
      </c>
      <c r="AI20" s="100">
        <f>WEEKDAY(DATE($AC$2,$AG$2,17))</f>
        <v>4</v>
      </c>
      <c r="AJ20" s="100">
        <f>WEEKDAY(DATE($AC$2,$AG$2,18))</f>
        <v>5</v>
      </c>
      <c r="AK20" s="100">
        <f>WEEKDAY(DATE($AC$2,$AG$2,19))</f>
        <v>6</v>
      </c>
      <c r="AL20" s="100">
        <f>WEEKDAY(DATE($AC$2,$AG$2,20))</f>
        <v>7</v>
      </c>
      <c r="AM20" s="101">
        <f>WEEKDAY(DATE($AC$2,$AG$2,21))</f>
        <v>1</v>
      </c>
      <c r="AN20" s="99">
        <f>WEEKDAY(DATE($AC$2,$AG$2,22))</f>
        <v>2</v>
      </c>
      <c r="AO20" s="100">
        <f>WEEKDAY(DATE($AC$2,$AG$2,23))</f>
        <v>3</v>
      </c>
      <c r="AP20" s="100">
        <f>WEEKDAY(DATE($AC$2,$AG$2,24))</f>
        <v>4</v>
      </c>
      <c r="AQ20" s="100">
        <f>WEEKDAY(DATE($AC$2,$AG$2,25))</f>
        <v>5</v>
      </c>
      <c r="AR20" s="100">
        <f>WEEKDAY(DATE($AC$2,$AG$2,26))</f>
        <v>6</v>
      </c>
      <c r="AS20" s="100">
        <f>WEEKDAY(DATE($AC$2,$AG$2,27))</f>
        <v>7</v>
      </c>
      <c r="AT20" s="101">
        <f>WEEKDAY(DATE($AC$2,$AG$2,28))</f>
        <v>1</v>
      </c>
      <c r="AU20" s="99">
        <f>IF(AU19=29,WEEKDAY(DATE($AC$2,$AG$2,29)),0)</f>
        <v>0</v>
      </c>
      <c r="AV20" s="100">
        <f>IF(AV19=30,WEEKDAY(DATE($AC$2,$AG$2,30)),0)</f>
        <v>0</v>
      </c>
      <c r="AW20" s="101">
        <f>IF(AW19=31,WEEKDAY(DATE($AC$2,$AG$2,31)),0)</f>
        <v>0</v>
      </c>
      <c r="AX20" s="92"/>
      <c r="AY20" s="93"/>
      <c r="AZ20" s="94"/>
      <c r="BA20" s="95"/>
      <c r="BB20" s="96"/>
      <c r="BC20" s="97"/>
      <c r="BD20" s="97"/>
      <c r="BE20" s="97"/>
      <c r="BF20" s="98"/>
    </row>
    <row r="21" spans="2:58" ht="22.5" customHeight="1" thickBot="1" x14ac:dyDescent="0.5">
      <c r="B21" s="103"/>
      <c r="C21" s="104"/>
      <c r="D21" s="105"/>
      <c r="E21" s="106"/>
      <c r="F21" s="107"/>
      <c r="G21" s="108"/>
      <c r="H21" s="109"/>
      <c r="I21" s="105"/>
      <c r="J21" s="105"/>
      <c r="K21" s="106"/>
      <c r="L21" s="109"/>
      <c r="M21" s="105"/>
      <c r="N21" s="105"/>
      <c r="O21" s="110"/>
      <c r="P21" s="111"/>
      <c r="Q21" s="112"/>
      <c r="R21" s="113"/>
      <c r="S21" s="114" t="str">
        <f>IF(S20=1,"日",IF(S20=2,"月",IF(S20=3,"火",IF(S20=4,"水",IF(S20=5,"木",IF(S20=6,"金","土"))))))</f>
        <v>月</v>
      </c>
      <c r="T21" s="115" t="str">
        <f t="shared" ref="T21:AT21" si="0">IF(T20=1,"日",IF(T20=2,"月",IF(T20=3,"火",IF(T20=4,"水",IF(T20=5,"木",IF(T20=6,"金","土"))))))</f>
        <v>火</v>
      </c>
      <c r="U21" s="115" t="str">
        <f t="shared" si="0"/>
        <v>水</v>
      </c>
      <c r="V21" s="115" t="str">
        <f t="shared" si="0"/>
        <v>木</v>
      </c>
      <c r="W21" s="115" t="str">
        <f t="shared" si="0"/>
        <v>金</v>
      </c>
      <c r="X21" s="115" t="str">
        <f t="shared" si="0"/>
        <v>土</v>
      </c>
      <c r="Y21" s="116" t="str">
        <f t="shared" si="0"/>
        <v>日</v>
      </c>
      <c r="Z21" s="114" t="str">
        <f>IF(Z20=1,"日",IF(Z20=2,"月",IF(Z20=3,"火",IF(Z20=4,"水",IF(Z20=5,"木",IF(Z20=6,"金","土"))))))</f>
        <v>月</v>
      </c>
      <c r="AA21" s="115" t="str">
        <f t="shared" si="0"/>
        <v>火</v>
      </c>
      <c r="AB21" s="115" t="str">
        <f t="shared" si="0"/>
        <v>水</v>
      </c>
      <c r="AC21" s="115" t="str">
        <f t="shared" si="0"/>
        <v>木</v>
      </c>
      <c r="AD21" s="115" t="str">
        <f t="shared" si="0"/>
        <v>金</v>
      </c>
      <c r="AE21" s="115" t="str">
        <f t="shared" si="0"/>
        <v>土</v>
      </c>
      <c r="AF21" s="116" t="str">
        <f t="shared" si="0"/>
        <v>日</v>
      </c>
      <c r="AG21" s="114" t="str">
        <f>IF(AG20=1,"日",IF(AG20=2,"月",IF(AG20=3,"火",IF(AG20=4,"水",IF(AG20=5,"木",IF(AG20=6,"金","土"))))))</f>
        <v>月</v>
      </c>
      <c r="AH21" s="115" t="str">
        <f t="shared" si="0"/>
        <v>火</v>
      </c>
      <c r="AI21" s="115" t="str">
        <f t="shared" si="0"/>
        <v>水</v>
      </c>
      <c r="AJ21" s="115" t="str">
        <f t="shared" si="0"/>
        <v>木</v>
      </c>
      <c r="AK21" s="115" t="str">
        <f t="shared" si="0"/>
        <v>金</v>
      </c>
      <c r="AL21" s="115" t="str">
        <f t="shared" si="0"/>
        <v>土</v>
      </c>
      <c r="AM21" s="116" t="str">
        <f t="shared" si="0"/>
        <v>日</v>
      </c>
      <c r="AN21" s="114" t="str">
        <f>IF(AN20=1,"日",IF(AN20=2,"月",IF(AN20=3,"火",IF(AN20=4,"水",IF(AN20=5,"木",IF(AN20=6,"金","土"))))))</f>
        <v>月</v>
      </c>
      <c r="AO21" s="115" t="str">
        <f t="shared" si="0"/>
        <v>火</v>
      </c>
      <c r="AP21" s="115" t="str">
        <f t="shared" si="0"/>
        <v>水</v>
      </c>
      <c r="AQ21" s="115" t="str">
        <f t="shared" si="0"/>
        <v>木</v>
      </c>
      <c r="AR21" s="115" t="str">
        <f t="shared" si="0"/>
        <v>金</v>
      </c>
      <c r="AS21" s="115" t="str">
        <f t="shared" si="0"/>
        <v>土</v>
      </c>
      <c r="AT21" s="116" t="str">
        <f t="shared" si="0"/>
        <v>日</v>
      </c>
      <c r="AU21" s="115" t="str">
        <f>IF(AU20=1,"日",IF(AU20=2,"月",IF(AU20=3,"火",IF(AU20=4,"水",IF(AU20=5,"木",IF(AU20=6,"金",IF(AU20=0,"","土")))))))</f>
        <v/>
      </c>
      <c r="AV21" s="115" t="str">
        <f>IF(AV20=1,"日",IF(AV20=2,"月",IF(AV20=3,"火",IF(AV20=4,"水",IF(AV20=5,"木",IF(AV20=6,"金",IF(AV20=0,"","土")))))))</f>
        <v/>
      </c>
      <c r="AW21" s="115" t="str">
        <f>IF(AW20=1,"日",IF(AW20=2,"月",IF(AW20=3,"火",IF(AW20=4,"水",IF(AW20=5,"木",IF(AW20=6,"金",IF(AW20=0,"","土")))))))</f>
        <v/>
      </c>
      <c r="AX21" s="117"/>
      <c r="AY21" s="118"/>
      <c r="AZ21" s="119"/>
      <c r="BA21" s="120"/>
      <c r="BB21" s="121"/>
      <c r="BC21" s="122"/>
      <c r="BD21" s="122"/>
      <c r="BE21" s="122"/>
      <c r="BF21" s="123"/>
    </row>
    <row r="22" spans="2:58" ht="20.25" customHeight="1" x14ac:dyDescent="0.45">
      <c r="B22" s="124">
        <v>1</v>
      </c>
      <c r="C22" s="125"/>
      <c r="D22" s="126"/>
      <c r="E22" s="127"/>
      <c r="F22" s="128"/>
      <c r="G22" s="129"/>
      <c r="H22" s="130"/>
      <c r="I22" s="131"/>
      <c r="J22" s="131"/>
      <c r="K22" s="132"/>
      <c r="L22" s="133"/>
      <c r="M22" s="134"/>
      <c r="N22" s="134"/>
      <c r="O22" s="135"/>
      <c r="P22" s="136" t="s">
        <v>40</v>
      </c>
      <c r="Q22" s="137"/>
      <c r="R22" s="138"/>
      <c r="S22" s="139"/>
      <c r="T22" s="140"/>
      <c r="U22" s="140"/>
      <c r="V22" s="140"/>
      <c r="W22" s="140"/>
      <c r="X22" s="140"/>
      <c r="Y22" s="141"/>
      <c r="Z22" s="139"/>
      <c r="AA22" s="140"/>
      <c r="AB22" s="140"/>
      <c r="AC22" s="140"/>
      <c r="AD22" s="140"/>
      <c r="AE22" s="140"/>
      <c r="AF22" s="141"/>
      <c r="AG22" s="139"/>
      <c r="AH22" s="140"/>
      <c r="AI22" s="140"/>
      <c r="AJ22" s="140"/>
      <c r="AK22" s="140"/>
      <c r="AL22" s="140"/>
      <c r="AM22" s="141"/>
      <c r="AN22" s="139"/>
      <c r="AO22" s="140"/>
      <c r="AP22" s="140"/>
      <c r="AQ22" s="140"/>
      <c r="AR22" s="140"/>
      <c r="AS22" s="140"/>
      <c r="AT22" s="141"/>
      <c r="AU22" s="139"/>
      <c r="AV22" s="140"/>
      <c r="AW22" s="140"/>
      <c r="AX22" s="142"/>
      <c r="AY22" s="143"/>
      <c r="AZ22" s="144"/>
      <c r="BA22" s="145"/>
      <c r="BB22" s="146"/>
      <c r="BC22" s="147"/>
      <c r="BD22" s="147"/>
      <c r="BE22" s="147"/>
      <c r="BF22" s="148"/>
    </row>
    <row r="23" spans="2:58" ht="20.25" customHeight="1" x14ac:dyDescent="0.45">
      <c r="B23" s="149"/>
      <c r="C23" s="150"/>
      <c r="D23" s="151"/>
      <c r="E23" s="152"/>
      <c r="F23" s="153"/>
      <c r="G23" s="154"/>
      <c r="H23" s="155"/>
      <c r="I23" s="156"/>
      <c r="J23" s="156"/>
      <c r="K23" s="157"/>
      <c r="L23" s="158"/>
      <c r="M23" s="159"/>
      <c r="N23" s="159"/>
      <c r="O23" s="160"/>
      <c r="P23" s="161" t="s">
        <v>41</v>
      </c>
      <c r="Q23" s="162"/>
      <c r="R23" s="163"/>
      <c r="S23" s="164" t="str">
        <f>IF(S22="","",VLOOKUP(S22,'シフト記号表（勤務時間帯） (2)'!$C$6:$K$35,9,FALSE))</f>
        <v/>
      </c>
      <c r="T23" s="165" t="str">
        <f>IF(T22="","",VLOOKUP(T22,'シフト記号表（勤務時間帯） (2)'!$C$6:$K$35,9,FALSE))</f>
        <v/>
      </c>
      <c r="U23" s="165" t="str">
        <f>IF(U22="","",VLOOKUP(U22,'シフト記号表（勤務時間帯） (2)'!$C$6:$K$35,9,FALSE))</f>
        <v/>
      </c>
      <c r="V23" s="165" t="str">
        <f>IF(V22="","",VLOOKUP(V22,'シフト記号表（勤務時間帯） (2)'!$C$6:$K$35,9,FALSE))</f>
        <v/>
      </c>
      <c r="W23" s="165" t="str">
        <f>IF(W22="","",VLOOKUP(W22,'シフト記号表（勤務時間帯） (2)'!$C$6:$K$35,9,FALSE))</f>
        <v/>
      </c>
      <c r="X23" s="165" t="str">
        <f>IF(X22="","",VLOOKUP(X22,'シフト記号表（勤務時間帯） (2)'!$C$6:$K$35,9,FALSE))</f>
        <v/>
      </c>
      <c r="Y23" s="166" t="str">
        <f>IF(Y22="","",VLOOKUP(Y22,'シフト記号表（勤務時間帯） (2)'!$C$6:$K$35,9,FALSE))</f>
        <v/>
      </c>
      <c r="Z23" s="164" t="str">
        <f>IF(Z22="","",VLOOKUP(Z22,'シフト記号表（勤務時間帯） (2)'!$C$6:$K$35,9,FALSE))</f>
        <v/>
      </c>
      <c r="AA23" s="165" t="str">
        <f>IF(AA22="","",VLOOKUP(AA22,'シフト記号表（勤務時間帯） (2)'!$C$6:$K$35,9,FALSE))</f>
        <v/>
      </c>
      <c r="AB23" s="165" t="str">
        <f>IF(AB22="","",VLOOKUP(AB22,'シフト記号表（勤務時間帯） (2)'!$C$6:$K$35,9,FALSE))</f>
        <v/>
      </c>
      <c r="AC23" s="165" t="str">
        <f>IF(AC22="","",VLOOKUP(AC22,'シフト記号表（勤務時間帯） (2)'!$C$6:$K$35,9,FALSE))</f>
        <v/>
      </c>
      <c r="AD23" s="165" t="str">
        <f>IF(AD22="","",VLOOKUP(AD22,'シフト記号表（勤務時間帯） (2)'!$C$6:$K$35,9,FALSE))</f>
        <v/>
      </c>
      <c r="AE23" s="165" t="str">
        <f>IF(AE22="","",VLOOKUP(AE22,'シフト記号表（勤務時間帯） (2)'!$C$6:$K$35,9,FALSE))</f>
        <v/>
      </c>
      <c r="AF23" s="166" t="str">
        <f>IF(AF22="","",VLOOKUP(AF22,'シフト記号表（勤務時間帯） (2)'!$C$6:$K$35,9,FALSE))</f>
        <v/>
      </c>
      <c r="AG23" s="164" t="str">
        <f>IF(AG22="","",VLOOKUP(AG22,'シフト記号表（勤務時間帯） (2)'!$C$6:$K$35,9,FALSE))</f>
        <v/>
      </c>
      <c r="AH23" s="165" t="str">
        <f>IF(AH22="","",VLOOKUP(AH22,'シフト記号表（勤務時間帯） (2)'!$C$6:$K$35,9,FALSE))</f>
        <v/>
      </c>
      <c r="AI23" s="165" t="str">
        <f>IF(AI22="","",VLOOKUP(AI22,'シフト記号表（勤務時間帯） (2)'!$C$6:$K$35,9,FALSE))</f>
        <v/>
      </c>
      <c r="AJ23" s="165" t="str">
        <f>IF(AJ22="","",VLOOKUP(AJ22,'シフト記号表（勤務時間帯） (2)'!$C$6:$K$35,9,FALSE))</f>
        <v/>
      </c>
      <c r="AK23" s="165" t="str">
        <f>IF(AK22="","",VLOOKUP(AK22,'シフト記号表（勤務時間帯） (2)'!$C$6:$K$35,9,FALSE))</f>
        <v/>
      </c>
      <c r="AL23" s="165" t="str">
        <f>IF(AL22="","",VLOOKUP(AL22,'シフト記号表（勤務時間帯） (2)'!$C$6:$K$35,9,FALSE))</f>
        <v/>
      </c>
      <c r="AM23" s="166" t="str">
        <f>IF(AM22="","",VLOOKUP(AM22,'シフト記号表（勤務時間帯） (2)'!$C$6:$K$35,9,FALSE))</f>
        <v/>
      </c>
      <c r="AN23" s="164" t="str">
        <f>IF(AN22="","",VLOOKUP(AN22,'シフト記号表（勤務時間帯） (2)'!$C$6:$K$35,9,FALSE))</f>
        <v/>
      </c>
      <c r="AO23" s="165" t="str">
        <f>IF(AO22="","",VLOOKUP(AO22,'シフト記号表（勤務時間帯） (2)'!$C$6:$K$35,9,FALSE))</f>
        <v/>
      </c>
      <c r="AP23" s="165" t="str">
        <f>IF(AP22="","",VLOOKUP(AP22,'シフト記号表（勤務時間帯） (2)'!$C$6:$K$35,9,FALSE))</f>
        <v/>
      </c>
      <c r="AQ23" s="165" t="str">
        <f>IF(AQ22="","",VLOOKUP(AQ22,'シフト記号表（勤務時間帯） (2)'!$C$6:$K$35,9,FALSE))</f>
        <v/>
      </c>
      <c r="AR23" s="165" t="str">
        <f>IF(AR22="","",VLOOKUP(AR22,'シフト記号表（勤務時間帯） (2)'!$C$6:$K$35,9,FALSE))</f>
        <v/>
      </c>
      <c r="AS23" s="165" t="str">
        <f>IF(AS22="","",VLOOKUP(AS22,'シフト記号表（勤務時間帯） (2)'!$C$6:$K$35,9,FALSE))</f>
        <v/>
      </c>
      <c r="AT23" s="166" t="str">
        <f>IF(AT22="","",VLOOKUP(AT22,'シフト記号表（勤務時間帯） (2)'!$C$6:$K$35,9,FALSE))</f>
        <v/>
      </c>
      <c r="AU23" s="164" t="str">
        <f>IF(AU22="","",VLOOKUP(AU22,'シフト記号表（勤務時間帯） (2)'!$C$6:$K$35,9,FALSE))</f>
        <v/>
      </c>
      <c r="AV23" s="165" t="str">
        <f>IF(AV22="","",VLOOKUP(AV22,'シフト記号表（勤務時間帯） (2)'!$C$6:$K$35,9,FALSE))</f>
        <v/>
      </c>
      <c r="AW23" s="165" t="str">
        <f>IF(AW22="","",VLOOKUP(AW22,'シフト記号表（勤務時間帯） (2)'!$C$6:$K$35,9,FALSE))</f>
        <v/>
      </c>
      <c r="AX23" s="167">
        <f>IF($BB$3="４週",SUM(S23:AT23),IF($BB$3="暦月",SUM(S23:AW23),""))</f>
        <v>0</v>
      </c>
      <c r="AY23" s="168"/>
      <c r="AZ23" s="169">
        <f>IF($BB$3="４週",AX23/4,IF($BB$3="暦月",通所リハ!AX23/(通所リハ!$BB$8/7),""))</f>
        <v>0</v>
      </c>
      <c r="BA23" s="170"/>
      <c r="BB23" s="171"/>
      <c r="BC23" s="172"/>
      <c r="BD23" s="172"/>
      <c r="BE23" s="172"/>
      <c r="BF23" s="173"/>
    </row>
    <row r="24" spans="2:58" ht="20.25" customHeight="1" x14ac:dyDescent="0.45">
      <c r="B24" s="149"/>
      <c r="C24" s="174"/>
      <c r="D24" s="175"/>
      <c r="E24" s="176"/>
      <c r="F24" s="177">
        <f>C22</f>
        <v>0</v>
      </c>
      <c r="G24" s="154"/>
      <c r="H24" s="155"/>
      <c r="I24" s="156"/>
      <c r="J24" s="156"/>
      <c r="K24" s="157"/>
      <c r="L24" s="158"/>
      <c r="M24" s="159"/>
      <c r="N24" s="159"/>
      <c r="O24" s="160"/>
      <c r="P24" s="178" t="s">
        <v>42</v>
      </c>
      <c r="Q24" s="179"/>
      <c r="R24" s="180"/>
      <c r="S24" s="181" t="str">
        <f>IF(S22="","",VLOOKUP(S22,'シフト記号表（勤務時間帯） (2)'!$C$6:$U$35,19,FALSE))</f>
        <v/>
      </c>
      <c r="T24" s="182" t="str">
        <f>IF(T22="","",VLOOKUP(T22,'シフト記号表（勤務時間帯） (2)'!$C$6:$U$35,19,FALSE))</f>
        <v/>
      </c>
      <c r="U24" s="182" t="str">
        <f>IF(U22="","",VLOOKUP(U22,'シフト記号表（勤務時間帯） (2)'!$C$6:$U$35,19,FALSE))</f>
        <v/>
      </c>
      <c r="V24" s="182" t="str">
        <f>IF(V22="","",VLOOKUP(V22,'シフト記号表（勤務時間帯） (2)'!$C$6:$U$35,19,FALSE))</f>
        <v/>
      </c>
      <c r="W24" s="182" t="str">
        <f>IF(W22="","",VLOOKUP(W22,'シフト記号表（勤務時間帯） (2)'!$C$6:$U$35,19,FALSE))</f>
        <v/>
      </c>
      <c r="X24" s="182" t="str">
        <f>IF(X22="","",VLOOKUP(X22,'シフト記号表（勤務時間帯） (2)'!$C$6:$U$35,19,FALSE))</f>
        <v/>
      </c>
      <c r="Y24" s="183" t="str">
        <f>IF(Y22="","",VLOOKUP(Y22,'シフト記号表（勤務時間帯） (2)'!$C$6:$U$35,19,FALSE))</f>
        <v/>
      </c>
      <c r="Z24" s="181" t="str">
        <f>IF(Z22="","",VLOOKUP(Z22,'シフト記号表（勤務時間帯） (2)'!$C$6:$U$35,19,FALSE))</f>
        <v/>
      </c>
      <c r="AA24" s="182" t="str">
        <f>IF(AA22="","",VLOOKUP(AA22,'シフト記号表（勤務時間帯） (2)'!$C$6:$U$35,19,FALSE))</f>
        <v/>
      </c>
      <c r="AB24" s="182" t="str">
        <f>IF(AB22="","",VLOOKUP(AB22,'シフト記号表（勤務時間帯） (2)'!$C$6:$U$35,19,FALSE))</f>
        <v/>
      </c>
      <c r="AC24" s="182" t="str">
        <f>IF(AC22="","",VLOOKUP(AC22,'シフト記号表（勤務時間帯） (2)'!$C$6:$U$35,19,FALSE))</f>
        <v/>
      </c>
      <c r="AD24" s="182" t="str">
        <f>IF(AD22="","",VLOOKUP(AD22,'シフト記号表（勤務時間帯） (2)'!$C$6:$U$35,19,FALSE))</f>
        <v/>
      </c>
      <c r="AE24" s="182" t="str">
        <f>IF(AE22="","",VLOOKUP(AE22,'シフト記号表（勤務時間帯） (2)'!$C$6:$U$35,19,FALSE))</f>
        <v/>
      </c>
      <c r="AF24" s="183" t="str">
        <f>IF(AF22="","",VLOOKUP(AF22,'シフト記号表（勤務時間帯） (2)'!$C$6:$U$35,19,FALSE))</f>
        <v/>
      </c>
      <c r="AG24" s="181" t="str">
        <f>IF(AG22="","",VLOOKUP(AG22,'シフト記号表（勤務時間帯） (2)'!$C$6:$U$35,19,FALSE))</f>
        <v/>
      </c>
      <c r="AH24" s="182" t="str">
        <f>IF(AH22="","",VLOOKUP(AH22,'シフト記号表（勤務時間帯） (2)'!$C$6:$U$35,19,FALSE))</f>
        <v/>
      </c>
      <c r="AI24" s="182" t="str">
        <f>IF(AI22="","",VLOOKUP(AI22,'シフト記号表（勤務時間帯） (2)'!$C$6:$U$35,19,FALSE))</f>
        <v/>
      </c>
      <c r="AJ24" s="182" t="str">
        <f>IF(AJ22="","",VLOOKUP(AJ22,'シフト記号表（勤務時間帯） (2)'!$C$6:$U$35,19,FALSE))</f>
        <v/>
      </c>
      <c r="AK24" s="182" t="str">
        <f>IF(AK22="","",VLOOKUP(AK22,'シフト記号表（勤務時間帯） (2)'!$C$6:$U$35,19,FALSE))</f>
        <v/>
      </c>
      <c r="AL24" s="182" t="str">
        <f>IF(AL22="","",VLOOKUP(AL22,'シフト記号表（勤務時間帯） (2)'!$C$6:$U$35,19,FALSE))</f>
        <v/>
      </c>
      <c r="AM24" s="183" t="str">
        <f>IF(AM22="","",VLOOKUP(AM22,'シフト記号表（勤務時間帯） (2)'!$C$6:$U$35,19,FALSE))</f>
        <v/>
      </c>
      <c r="AN24" s="181" t="str">
        <f>IF(AN22="","",VLOOKUP(AN22,'シフト記号表（勤務時間帯） (2)'!$C$6:$U$35,19,FALSE))</f>
        <v/>
      </c>
      <c r="AO24" s="182" t="str">
        <f>IF(AO22="","",VLOOKUP(AO22,'シフト記号表（勤務時間帯） (2)'!$C$6:$U$35,19,FALSE))</f>
        <v/>
      </c>
      <c r="AP24" s="182" t="str">
        <f>IF(AP22="","",VLOOKUP(AP22,'シフト記号表（勤務時間帯） (2)'!$C$6:$U$35,19,FALSE))</f>
        <v/>
      </c>
      <c r="AQ24" s="182" t="str">
        <f>IF(AQ22="","",VLOOKUP(AQ22,'シフト記号表（勤務時間帯） (2)'!$C$6:$U$35,19,FALSE))</f>
        <v/>
      </c>
      <c r="AR24" s="182" t="str">
        <f>IF(AR22="","",VLOOKUP(AR22,'シフト記号表（勤務時間帯） (2)'!$C$6:$U$35,19,FALSE))</f>
        <v/>
      </c>
      <c r="AS24" s="182" t="str">
        <f>IF(AS22="","",VLOOKUP(AS22,'シフト記号表（勤務時間帯） (2)'!$C$6:$U$35,19,FALSE))</f>
        <v/>
      </c>
      <c r="AT24" s="183" t="str">
        <f>IF(AT22="","",VLOOKUP(AT22,'シフト記号表（勤務時間帯） (2)'!$C$6:$U$35,19,FALSE))</f>
        <v/>
      </c>
      <c r="AU24" s="181" t="str">
        <f>IF(AU22="","",VLOOKUP(AU22,'シフト記号表（勤務時間帯） (2)'!$C$6:$U$35,19,FALSE))</f>
        <v/>
      </c>
      <c r="AV24" s="182" t="str">
        <f>IF(AV22="","",VLOOKUP(AV22,'シフト記号表（勤務時間帯） (2)'!$C$6:$U$35,19,FALSE))</f>
        <v/>
      </c>
      <c r="AW24" s="182" t="str">
        <f>IF(AW22="","",VLOOKUP(AW22,'シフト記号表（勤務時間帯） (2)'!$C$6:$U$35,19,FALSE))</f>
        <v/>
      </c>
      <c r="AX24" s="184">
        <f>IF($BB$3="４週",SUM(S24:AT24),IF($BB$3="暦月",SUM(S24:AW24),""))</f>
        <v>0</v>
      </c>
      <c r="AY24" s="185"/>
      <c r="AZ24" s="186">
        <f>IF($BB$3="４週",AX24/4,IF($BB$3="暦月",通所リハ!AX24/(通所リハ!$BB$8/7),""))</f>
        <v>0</v>
      </c>
      <c r="BA24" s="187"/>
      <c r="BB24" s="188"/>
      <c r="BC24" s="189"/>
      <c r="BD24" s="189"/>
      <c r="BE24" s="189"/>
      <c r="BF24" s="190"/>
    </row>
    <row r="25" spans="2:58" ht="20.25" customHeight="1" x14ac:dyDescent="0.45">
      <c r="B25" s="149">
        <f>B22+1</f>
        <v>2</v>
      </c>
      <c r="C25" s="191"/>
      <c r="D25" s="192"/>
      <c r="E25" s="193"/>
      <c r="F25" s="194"/>
      <c r="G25" s="195"/>
      <c r="H25" s="196"/>
      <c r="I25" s="156"/>
      <c r="J25" s="156"/>
      <c r="K25" s="157"/>
      <c r="L25" s="197"/>
      <c r="M25" s="198"/>
      <c r="N25" s="198"/>
      <c r="O25" s="199"/>
      <c r="P25" s="200" t="s">
        <v>40</v>
      </c>
      <c r="Q25" s="201"/>
      <c r="R25" s="202"/>
      <c r="S25" s="139"/>
      <c r="T25" s="140"/>
      <c r="U25" s="140"/>
      <c r="V25" s="140"/>
      <c r="W25" s="140"/>
      <c r="X25" s="140"/>
      <c r="Y25" s="141"/>
      <c r="Z25" s="139"/>
      <c r="AA25" s="140"/>
      <c r="AB25" s="140"/>
      <c r="AC25" s="140"/>
      <c r="AD25" s="140"/>
      <c r="AE25" s="140"/>
      <c r="AF25" s="141"/>
      <c r="AG25" s="139"/>
      <c r="AH25" s="140"/>
      <c r="AI25" s="140"/>
      <c r="AJ25" s="140"/>
      <c r="AK25" s="140"/>
      <c r="AL25" s="140"/>
      <c r="AM25" s="141"/>
      <c r="AN25" s="139"/>
      <c r="AO25" s="140"/>
      <c r="AP25" s="140"/>
      <c r="AQ25" s="140"/>
      <c r="AR25" s="140"/>
      <c r="AS25" s="140"/>
      <c r="AT25" s="141"/>
      <c r="AU25" s="139"/>
      <c r="AV25" s="140"/>
      <c r="AW25" s="140"/>
      <c r="AX25" s="203"/>
      <c r="AY25" s="204"/>
      <c r="AZ25" s="205"/>
      <c r="BA25" s="206"/>
      <c r="BB25" s="207"/>
      <c r="BC25" s="208"/>
      <c r="BD25" s="208"/>
      <c r="BE25" s="208"/>
      <c r="BF25" s="209"/>
    </row>
    <row r="26" spans="2:58" ht="20.25" customHeight="1" x14ac:dyDescent="0.45">
      <c r="B26" s="149"/>
      <c r="C26" s="150"/>
      <c r="D26" s="151"/>
      <c r="E26" s="152"/>
      <c r="F26" s="153"/>
      <c r="G26" s="154"/>
      <c r="H26" s="155"/>
      <c r="I26" s="156"/>
      <c r="J26" s="156"/>
      <c r="K26" s="157"/>
      <c r="L26" s="158"/>
      <c r="M26" s="159"/>
      <c r="N26" s="159"/>
      <c r="O26" s="160"/>
      <c r="P26" s="161" t="s">
        <v>41</v>
      </c>
      <c r="Q26" s="162"/>
      <c r="R26" s="163"/>
      <c r="S26" s="164" t="str">
        <f>IF(S25="","",VLOOKUP(S25,'シフト記号表（勤務時間帯） (2)'!$C$6:$K$35,9,FALSE))</f>
        <v/>
      </c>
      <c r="T26" s="165" t="str">
        <f>IF(T25="","",VLOOKUP(T25,'シフト記号表（勤務時間帯） (2)'!$C$6:$K$35,9,FALSE))</f>
        <v/>
      </c>
      <c r="U26" s="165" t="str">
        <f>IF(U25="","",VLOOKUP(U25,'シフト記号表（勤務時間帯） (2)'!$C$6:$K$35,9,FALSE))</f>
        <v/>
      </c>
      <c r="V26" s="165" t="str">
        <f>IF(V25="","",VLOOKUP(V25,'シフト記号表（勤務時間帯） (2)'!$C$6:$K$35,9,FALSE))</f>
        <v/>
      </c>
      <c r="W26" s="165" t="str">
        <f>IF(W25="","",VLOOKUP(W25,'シフト記号表（勤務時間帯） (2)'!$C$6:$K$35,9,FALSE))</f>
        <v/>
      </c>
      <c r="X26" s="165" t="str">
        <f>IF(X25="","",VLOOKUP(X25,'シフト記号表（勤務時間帯） (2)'!$C$6:$K$35,9,FALSE))</f>
        <v/>
      </c>
      <c r="Y26" s="166" t="str">
        <f>IF(Y25="","",VLOOKUP(Y25,'シフト記号表（勤務時間帯） (2)'!$C$6:$K$35,9,FALSE))</f>
        <v/>
      </c>
      <c r="Z26" s="164" t="str">
        <f>IF(Z25="","",VLOOKUP(Z25,'シフト記号表（勤務時間帯） (2)'!$C$6:$K$35,9,FALSE))</f>
        <v/>
      </c>
      <c r="AA26" s="165" t="str">
        <f>IF(AA25="","",VLOOKUP(AA25,'シフト記号表（勤務時間帯） (2)'!$C$6:$K$35,9,FALSE))</f>
        <v/>
      </c>
      <c r="AB26" s="165" t="str">
        <f>IF(AB25="","",VLOOKUP(AB25,'シフト記号表（勤務時間帯） (2)'!$C$6:$K$35,9,FALSE))</f>
        <v/>
      </c>
      <c r="AC26" s="165" t="str">
        <f>IF(AC25="","",VLOOKUP(AC25,'シフト記号表（勤務時間帯） (2)'!$C$6:$K$35,9,FALSE))</f>
        <v/>
      </c>
      <c r="AD26" s="165" t="str">
        <f>IF(AD25="","",VLOOKUP(AD25,'シフト記号表（勤務時間帯） (2)'!$C$6:$K$35,9,FALSE))</f>
        <v/>
      </c>
      <c r="AE26" s="165" t="str">
        <f>IF(AE25="","",VLOOKUP(AE25,'シフト記号表（勤務時間帯） (2)'!$C$6:$K$35,9,FALSE))</f>
        <v/>
      </c>
      <c r="AF26" s="166" t="str">
        <f>IF(AF25="","",VLOOKUP(AF25,'シフト記号表（勤務時間帯） (2)'!$C$6:$K$35,9,FALSE))</f>
        <v/>
      </c>
      <c r="AG26" s="164" t="str">
        <f>IF(AG25="","",VLOOKUP(AG25,'シフト記号表（勤務時間帯） (2)'!$C$6:$K$35,9,FALSE))</f>
        <v/>
      </c>
      <c r="AH26" s="165" t="str">
        <f>IF(AH25="","",VLOOKUP(AH25,'シフト記号表（勤務時間帯） (2)'!$C$6:$K$35,9,FALSE))</f>
        <v/>
      </c>
      <c r="AI26" s="165" t="str">
        <f>IF(AI25="","",VLOOKUP(AI25,'シフト記号表（勤務時間帯） (2)'!$C$6:$K$35,9,FALSE))</f>
        <v/>
      </c>
      <c r="AJ26" s="165" t="str">
        <f>IF(AJ25="","",VLOOKUP(AJ25,'シフト記号表（勤務時間帯） (2)'!$C$6:$K$35,9,FALSE))</f>
        <v/>
      </c>
      <c r="AK26" s="165" t="str">
        <f>IF(AK25="","",VLOOKUP(AK25,'シフト記号表（勤務時間帯） (2)'!$C$6:$K$35,9,FALSE))</f>
        <v/>
      </c>
      <c r="AL26" s="165" t="str">
        <f>IF(AL25="","",VLOOKUP(AL25,'シフト記号表（勤務時間帯） (2)'!$C$6:$K$35,9,FALSE))</f>
        <v/>
      </c>
      <c r="AM26" s="166" t="str">
        <f>IF(AM25="","",VLOOKUP(AM25,'シフト記号表（勤務時間帯） (2)'!$C$6:$K$35,9,FALSE))</f>
        <v/>
      </c>
      <c r="AN26" s="164" t="str">
        <f>IF(AN25="","",VLOOKUP(AN25,'シフト記号表（勤務時間帯） (2)'!$C$6:$K$35,9,FALSE))</f>
        <v/>
      </c>
      <c r="AO26" s="165" t="str">
        <f>IF(AO25="","",VLOOKUP(AO25,'シフト記号表（勤務時間帯） (2)'!$C$6:$K$35,9,FALSE))</f>
        <v/>
      </c>
      <c r="AP26" s="165" t="str">
        <f>IF(AP25="","",VLOOKUP(AP25,'シフト記号表（勤務時間帯） (2)'!$C$6:$K$35,9,FALSE))</f>
        <v/>
      </c>
      <c r="AQ26" s="165" t="str">
        <f>IF(AQ25="","",VLOOKUP(AQ25,'シフト記号表（勤務時間帯） (2)'!$C$6:$K$35,9,FALSE))</f>
        <v/>
      </c>
      <c r="AR26" s="165" t="str">
        <f>IF(AR25="","",VLOOKUP(AR25,'シフト記号表（勤務時間帯） (2)'!$C$6:$K$35,9,FALSE))</f>
        <v/>
      </c>
      <c r="AS26" s="165" t="str">
        <f>IF(AS25="","",VLOOKUP(AS25,'シフト記号表（勤務時間帯） (2)'!$C$6:$K$35,9,FALSE))</f>
        <v/>
      </c>
      <c r="AT26" s="166" t="str">
        <f>IF(AT25="","",VLOOKUP(AT25,'シフト記号表（勤務時間帯） (2)'!$C$6:$K$35,9,FALSE))</f>
        <v/>
      </c>
      <c r="AU26" s="164" t="str">
        <f>IF(AU25="","",VLOOKUP(AU25,'シフト記号表（勤務時間帯） (2)'!$C$6:$K$35,9,FALSE))</f>
        <v/>
      </c>
      <c r="AV26" s="165" t="str">
        <f>IF(AV25="","",VLOOKUP(AV25,'シフト記号表（勤務時間帯） (2)'!$C$6:$K$35,9,FALSE))</f>
        <v/>
      </c>
      <c r="AW26" s="165" t="str">
        <f>IF(AW25="","",VLOOKUP(AW25,'シフト記号表（勤務時間帯） (2)'!$C$6:$K$35,9,FALSE))</f>
        <v/>
      </c>
      <c r="AX26" s="167">
        <f>IF($BB$3="４週",SUM(S26:AT26),IF($BB$3="暦月",SUM(S26:AW26),""))</f>
        <v>0</v>
      </c>
      <c r="AY26" s="168"/>
      <c r="AZ26" s="169">
        <f>IF($BB$3="４週",AX26/4,IF($BB$3="暦月",通所リハ!AX26/(通所リハ!$BB$8/7),""))</f>
        <v>0</v>
      </c>
      <c r="BA26" s="170"/>
      <c r="BB26" s="171"/>
      <c r="BC26" s="172"/>
      <c r="BD26" s="172"/>
      <c r="BE26" s="172"/>
      <c r="BF26" s="173"/>
    </row>
    <row r="27" spans="2:58" ht="20.25" customHeight="1" x14ac:dyDescent="0.45">
      <c r="B27" s="149"/>
      <c r="C27" s="174"/>
      <c r="D27" s="175"/>
      <c r="E27" s="176"/>
      <c r="F27" s="153">
        <f>C25</f>
        <v>0</v>
      </c>
      <c r="G27" s="210"/>
      <c r="H27" s="155"/>
      <c r="I27" s="156"/>
      <c r="J27" s="156"/>
      <c r="K27" s="157"/>
      <c r="L27" s="211"/>
      <c r="M27" s="212"/>
      <c r="N27" s="212"/>
      <c r="O27" s="213"/>
      <c r="P27" s="178" t="s">
        <v>42</v>
      </c>
      <c r="Q27" s="179"/>
      <c r="R27" s="180"/>
      <c r="S27" s="181" t="str">
        <f>IF(S25="","",VLOOKUP(S25,'シフト記号表（勤務時間帯） (2)'!$C$6:$U$35,19,FALSE))</f>
        <v/>
      </c>
      <c r="T27" s="182" t="str">
        <f>IF(T25="","",VLOOKUP(T25,'シフト記号表（勤務時間帯） (2)'!$C$6:$U$35,19,FALSE))</f>
        <v/>
      </c>
      <c r="U27" s="182" t="str">
        <f>IF(U25="","",VLOOKUP(U25,'シフト記号表（勤務時間帯） (2)'!$C$6:$U$35,19,FALSE))</f>
        <v/>
      </c>
      <c r="V27" s="182" t="str">
        <f>IF(V25="","",VLOOKUP(V25,'シフト記号表（勤務時間帯） (2)'!$C$6:$U$35,19,FALSE))</f>
        <v/>
      </c>
      <c r="W27" s="182" t="str">
        <f>IF(W25="","",VLOOKUP(W25,'シフト記号表（勤務時間帯） (2)'!$C$6:$U$35,19,FALSE))</f>
        <v/>
      </c>
      <c r="X27" s="182" t="str">
        <f>IF(X25="","",VLOOKUP(X25,'シフト記号表（勤務時間帯） (2)'!$C$6:$U$35,19,FALSE))</f>
        <v/>
      </c>
      <c r="Y27" s="183" t="str">
        <f>IF(Y25="","",VLOOKUP(Y25,'シフト記号表（勤務時間帯） (2)'!$C$6:$U$35,19,FALSE))</f>
        <v/>
      </c>
      <c r="Z27" s="181" t="str">
        <f>IF(Z25="","",VLOOKUP(Z25,'シフト記号表（勤務時間帯） (2)'!$C$6:$U$35,19,FALSE))</f>
        <v/>
      </c>
      <c r="AA27" s="182" t="str">
        <f>IF(AA25="","",VLOOKUP(AA25,'シフト記号表（勤務時間帯） (2)'!$C$6:$U$35,19,FALSE))</f>
        <v/>
      </c>
      <c r="AB27" s="182" t="str">
        <f>IF(AB25="","",VLOOKUP(AB25,'シフト記号表（勤務時間帯） (2)'!$C$6:$U$35,19,FALSE))</f>
        <v/>
      </c>
      <c r="AC27" s="182" t="str">
        <f>IF(AC25="","",VLOOKUP(AC25,'シフト記号表（勤務時間帯） (2)'!$C$6:$U$35,19,FALSE))</f>
        <v/>
      </c>
      <c r="AD27" s="182" t="str">
        <f>IF(AD25="","",VLOOKUP(AD25,'シフト記号表（勤務時間帯） (2)'!$C$6:$U$35,19,FALSE))</f>
        <v/>
      </c>
      <c r="AE27" s="182" t="str">
        <f>IF(AE25="","",VLOOKUP(AE25,'シフト記号表（勤務時間帯） (2)'!$C$6:$U$35,19,FALSE))</f>
        <v/>
      </c>
      <c r="AF27" s="183" t="str">
        <f>IF(AF25="","",VLOOKUP(AF25,'シフト記号表（勤務時間帯） (2)'!$C$6:$U$35,19,FALSE))</f>
        <v/>
      </c>
      <c r="AG27" s="181" t="str">
        <f>IF(AG25="","",VLOOKUP(AG25,'シフト記号表（勤務時間帯） (2)'!$C$6:$U$35,19,FALSE))</f>
        <v/>
      </c>
      <c r="AH27" s="182" t="str">
        <f>IF(AH25="","",VLOOKUP(AH25,'シフト記号表（勤務時間帯） (2)'!$C$6:$U$35,19,FALSE))</f>
        <v/>
      </c>
      <c r="AI27" s="182" t="str">
        <f>IF(AI25="","",VLOOKUP(AI25,'シフト記号表（勤務時間帯） (2)'!$C$6:$U$35,19,FALSE))</f>
        <v/>
      </c>
      <c r="AJ27" s="182" t="str">
        <f>IF(AJ25="","",VLOOKUP(AJ25,'シフト記号表（勤務時間帯） (2)'!$C$6:$U$35,19,FALSE))</f>
        <v/>
      </c>
      <c r="AK27" s="182" t="str">
        <f>IF(AK25="","",VLOOKUP(AK25,'シフト記号表（勤務時間帯） (2)'!$C$6:$U$35,19,FALSE))</f>
        <v/>
      </c>
      <c r="AL27" s="182" t="str">
        <f>IF(AL25="","",VLOOKUP(AL25,'シフト記号表（勤務時間帯） (2)'!$C$6:$U$35,19,FALSE))</f>
        <v/>
      </c>
      <c r="AM27" s="183" t="str">
        <f>IF(AM25="","",VLOOKUP(AM25,'シフト記号表（勤務時間帯） (2)'!$C$6:$U$35,19,FALSE))</f>
        <v/>
      </c>
      <c r="AN27" s="181" t="str">
        <f>IF(AN25="","",VLOOKUP(AN25,'シフト記号表（勤務時間帯） (2)'!$C$6:$U$35,19,FALSE))</f>
        <v/>
      </c>
      <c r="AO27" s="182" t="str">
        <f>IF(AO25="","",VLOOKUP(AO25,'シフト記号表（勤務時間帯） (2)'!$C$6:$U$35,19,FALSE))</f>
        <v/>
      </c>
      <c r="AP27" s="182" t="str">
        <f>IF(AP25="","",VLOOKUP(AP25,'シフト記号表（勤務時間帯） (2)'!$C$6:$U$35,19,FALSE))</f>
        <v/>
      </c>
      <c r="AQ27" s="182" t="str">
        <f>IF(AQ25="","",VLOOKUP(AQ25,'シフト記号表（勤務時間帯） (2)'!$C$6:$U$35,19,FALSE))</f>
        <v/>
      </c>
      <c r="AR27" s="182" t="str">
        <f>IF(AR25="","",VLOOKUP(AR25,'シフト記号表（勤務時間帯） (2)'!$C$6:$U$35,19,FALSE))</f>
        <v/>
      </c>
      <c r="AS27" s="182" t="str">
        <f>IF(AS25="","",VLOOKUP(AS25,'シフト記号表（勤務時間帯） (2)'!$C$6:$U$35,19,FALSE))</f>
        <v/>
      </c>
      <c r="AT27" s="183" t="str">
        <f>IF(AT25="","",VLOOKUP(AT25,'シフト記号表（勤務時間帯） (2)'!$C$6:$U$35,19,FALSE))</f>
        <v/>
      </c>
      <c r="AU27" s="181" t="str">
        <f>IF(AU25="","",VLOOKUP(AU25,'シフト記号表（勤務時間帯） (2)'!$C$6:$U$35,19,FALSE))</f>
        <v/>
      </c>
      <c r="AV27" s="182" t="str">
        <f>IF(AV25="","",VLOOKUP(AV25,'シフト記号表（勤務時間帯） (2)'!$C$6:$U$35,19,FALSE))</f>
        <v/>
      </c>
      <c r="AW27" s="182" t="str">
        <f>IF(AW25="","",VLOOKUP(AW25,'シフト記号表（勤務時間帯） (2)'!$C$6:$U$35,19,FALSE))</f>
        <v/>
      </c>
      <c r="AX27" s="184">
        <f>IF($BB$3="４週",SUM(S27:AT27),IF($BB$3="暦月",SUM(S27:AW27),""))</f>
        <v>0</v>
      </c>
      <c r="AY27" s="185"/>
      <c r="AZ27" s="186">
        <f>IF($BB$3="４週",AX27/4,IF($BB$3="暦月",通所リハ!AX27/(通所リハ!$BB$8/7),""))</f>
        <v>0</v>
      </c>
      <c r="BA27" s="187"/>
      <c r="BB27" s="188"/>
      <c r="BC27" s="189"/>
      <c r="BD27" s="189"/>
      <c r="BE27" s="189"/>
      <c r="BF27" s="190"/>
    </row>
    <row r="28" spans="2:58" ht="20.25" customHeight="1" x14ac:dyDescent="0.45">
      <c r="B28" s="149">
        <f>B25+1</f>
        <v>3</v>
      </c>
      <c r="C28" s="191"/>
      <c r="D28" s="192"/>
      <c r="E28" s="193"/>
      <c r="F28" s="194"/>
      <c r="G28" s="195"/>
      <c r="H28" s="196"/>
      <c r="I28" s="156"/>
      <c r="J28" s="156"/>
      <c r="K28" s="157"/>
      <c r="L28" s="197"/>
      <c r="M28" s="198"/>
      <c r="N28" s="198"/>
      <c r="O28" s="199"/>
      <c r="P28" s="200" t="s">
        <v>40</v>
      </c>
      <c r="Q28" s="201"/>
      <c r="R28" s="202"/>
      <c r="S28" s="139"/>
      <c r="T28" s="140"/>
      <c r="U28" s="140"/>
      <c r="V28" s="140"/>
      <c r="W28" s="140"/>
      <c r="X28" s="140"/>
      <c r="Y28" s="141"/>
      <c r="Z28" s="139"/>
      <c r="AA28" s="140"/>
      <c r="AB28" s="140"/>
      <c r="AC28" s="140"/>
      <c r="AD28" s="140"/>
      <c r="AE28" s="140"/>
      <c r="AF28" s="141"/>
      <c r="AG28" s="139"/>
      <c r="AH28" s="140"/>
      <c r="AI28" s="140"/>
      <c r="AJ28" s="140"/>
      <c r="AK28" s="140"/>
      <c r="AL28" s="140"/>
      <c r="AM28" s="141"/>
      <c r="AN28" s="139"/>
      <c r="AO28" s="140"/>
      <c r="AP28" s="140"/>
      <c r="AQ28" s="140"/>
      <c r="AR28" s="140"/>
      <c r="AS28" s="140"/>
      <c r="AT28" s="141"/>
      <c r="AU28" s="139"/>
      <c r="AV28" s="140"/>
      <c r="AW28" s="140"/>
      <c r="AX28" s="203"/>
      <c r="AY28" s="204"/>
      <c r="AZ28" s="205"/>
      <c r="BA28" s="206"/>
      <c r="BB28" s="207"/>
      <c r="BC28" s="208"/>
      <c r="BD28" s="208"/>
      <c r="BE28" s="208"/>
      <c r="BF28" s="209"/>
    </row>
    <row r="29" spans="2:58" ht="20.25" customHeight="1" x14ac:dyDescent="0.45">
      <c r="B29" s="149"/>
      <c r="C29" s="150"/>
      <c r="D29" s="151"/>
      <c r="E29" s="152"/>
      <c r="F29" s="153"/>
      <c r="G29" s="154"/>
      <c r="H29" s="155"/>
      <c r="I29" s="156"/>
      <c r="J29" s="156"/>
      <c r="K29" s="157"/>
      <c r="L29" s="158"/>
      <c r="M29" s="159"/>
      <c r="N29" s="159"/>
      <c r="O29" s="160"/>
      <c r="P29" s="161" t="s">
        <v>41</v>
      </c>
      <c r="Q29" s="162"/>
      <c r="R29" s="163"/>
      <c r="S29" s="164" t="str">
        <f>IF(S28="","",VLOOKUP(S28,'シフト記号表（勤務時間帯） (2)'!$C$6:$K$35,9,FALSE))</f>
        <v/>
      </c>
      <c r="T29" s="165" t="str">
        <f>IF(T28="","",VLOOKUP(T28,'シフト記号表（勤務時間帯） (2)'!$C$6:$K$35,9,FALSE))</f>
        <v/>
      </c>
      <c r="U29" s="165" t="str">
        <f>IF(U28="","",VLOOKUP(U28,'シフト記号表（勤務時間帯） (2)'!$C$6:$K$35,9,FALSE))</f>
        <v/>
      </c>
      <c r="V29" s="165" t="str">
        <f>IF(V28="","",VLOOKUP(V28,'シフト記号表（勤務時間帯） (2)'!$C$6:$K$35,9,FALSE))</f>
        <v/>
      </c>
      <c r="W29" s="165" t="str">
        <f>IF(W28="","",VLOOKUP(W28,'シフト記号表（勤務時間帯） (2)'!$C$6:$K$35,9,FALSE))</f>
        <v/>
      </c>
      <c r="X29" s="165" t="str">
        <f>IF(X28="","",VLOOKUP(X28,'シフト記号表（勤務時間帯） (2)'!$C$6:$K$35,9,FALSE))</f>
        <v/>
      </c>
      <c r="Y29" s="166" t="str">
        <f>IF(Y28="","",VLOOKUP(Y28,'シフト記号表（勤務時間帯） (2)'!$C$6:$K$35,9,FALSE))</f>
        <v/>
      </c>
      <c r="Z29" s="164" t="str">
        <f>IF(Z28="","",VLOOKUP(Z28,'シフト記号表（勤務時間帯） (2)'!$C$6:$K$35,9,FALSE))</f>
        <v/>
      </c>
      <c r="AA29" s="165" t="str">
        <f>IF(AA28="","",VLOOKUP(AA28,'シフト記号表（勤務時間帯） (2)'!$C$6:$K$35,9,FALSE))</f>
        <v/>
      </c>
      <c r="AB29" s="165" t="str">
        <f>IF(AB28="","",VLOOKUP(AB28,'シフト記号表（勤務時間帯） (2)'!$C$6:$K$35,9,FALSE))</f>
        <v/>
      </c>
      <c r="AC29" s="165" t="str">
        <f>IF(AC28="","",VLOOKUP(AC28,'シフト記号表（勤務時間帯） (2)'!$C$6:$K$35,9,FALSE))</f>
        <v/>
      </c>
      <c r="AD29" s="165" t="str">
        <f>IF(AD28="","",VLOOKUP(AD28,'シフト記号表（勤務時間帯） (2)'!$C$6:$K$35,9,FALSE))</f>
        <v/>
      </c>
      <c r="AE29" s="165" t="str">
        <f>IF(AE28="","",VLOOKUP(AE28,'シフト記号表（勤務時間帯） (2)'!$C$6:$K$35,9,FALSE))</f>
        <v/>
      </c>
      <c r="AF29" s="166" t="str">
        <f>IF(AF28="","",VLOOKUP(AF28,'シフト記号表（勤務時間帯） (2)'!$C$6:$K$35,9,FALSE))</f>
        <v/>
      </c>
      <c r="AG29" s="164" t="str">
        <f>IF(AG28="","",VLOOKUP(AG28,'シフト記号表（勤務時間帯） (2)'!$C$6:$K$35,9,FALSE))</f>
        <v/>
      </c>
      <c r="AH29" s="165" t="str">
        <f>IF(AH28="","",VLOOKUP(AH28,'シフト記号表（勤務時間帯） (2)'!$C$6:$K$35,9,FALSE))</f>
        <v/>
      </c>
      <c r="AI29" s="165" t="str">
        <f>IF(AI28="","",VLOOKUP(AI28,'シフト記号表（勤務時間帯） (2)'!$C$6:$K$35,9,FALSE))</f>
        <v/>
      </c>
      <c r="AJ29" s="165" t="str">
        <f>IF(AJ28="","",VLOOKUP(AJ28,'シフト記号表（勤務時間帯） (2)'!$C$6:$K$35,9,FALSE))</f>
        <v/>
      </c>
      <c r="AK29" s="165" t="str">
        <f>IF(AK28="","",VLOOKUP(AK28,'シフト記号表（勤務時間帯） (2)'!$C$6:$K$35,9,FALSE))</f>
        <v/>
      </c>
      <c r="AL29" s="165" t="str">
        <f>IF(AL28="","",VLOOKUP(AL28,'シフト記号表（勤務時間帯） (2)'!$C$6:$K$35,9,FALSE))</f>
        <v/>
      </c>
      <c r="AM29" s="166" t="str">
        <f>IF(AM28="","",VLOOKUP(AM28,'シフト記号表（勤務時間帯） (2)'!$C$6:$K$35,9,FALSE))</f>
        <v/>
      </c>
      <c r="AN29" s="164" t="str">
        <f>IF(AN28="","",VLOOKUP(AN28,'シフト記号表（勤務時間帯） (2)'!$C$6:$K$35,9,FALSE))</f>
        <v/>
      </c>
      <c r="AO29" s="165" t="str">
        <f>IF(AO28="","",VLOOKUP(AO28,'シフト記号表（勤務時間帯） (2)'!$C$6:$K$35,9,FALSE))</f>
        <v/>
      </c>
      <c r="AP29" s="165" t="str">
        <f>IF(AP28="","",VLOOKUP(AP28,'シフト記号表（勤務時間帯） (2)'!$C$6:$K$35,9,FALSE))</f>
        <v/>
      </c>
      <c r="AQ29" s="165" t="str">
        <f>IF(AQ28="","",VLOOKUP(AQ28,'シフト記号表（勤務時間帯） (2)'!$C$6:$K$35,9,FALSE))</f>
        <v/>
      </c>
      <c r="AR29" s="165" t="str">
        <f>IF(AR28="","",VLOOKUP(AR28,'シフト記号表（勤務時間帯） (2)'!$C$6:$K$35,9,FALSE))</f>
        <v/>
      </c>
      <c r="AS29" s="165" t="str">
        <f>IF(AS28="","",VLOOKUP(AS28,'シフト記号表（勤務時間帯） (2)'!$C$6:$K$35,9,FALSE))</f>
        <v/>
      </c>
      <c r="AT29" s="166" t="str">
        <f>IF(AT28="","",VLOOKUP(AT28,'シフト記号表（勤務時間帯） (2)'!$C$6:$K$35,9,FALSE))</f>
        <v/>
      </c>
      <c r="AU29" s="164" t="str">
        <f>IF(AU28="","",VLOOKUP(AU28,'シフト記号表（勤務時間帯） (2)'!$C$6:$K$35,9,FALSE))</f>
        <v/>
      </c>
      <c r="AV29" s="165" t="str">
        <f>IF(AV28="","",VLOOKUP(AV28,'シフト記号表（勤務時間帯） (2)'!$C$6:$K$35,9,FALSE))</f>
        <v/>
      </c>
      <c r="AW29" s="165" t="str">
        <f>IF(AW28="","",VLOOKUP(AW28,'シフト記号表（勤務時間帯） (2)'!$C$6:$K$35,9,FALSE))</f>
        <v/>
      </c>
      <c r="AX29" s="167">
        <f>IF($BB$3="４週",SUM(S29:AT29),IF($BB$3="暦月",SUM(S29:AW29),""))</f>
        <v>0</v>
      </c>
      <c r="AY29" s="168"/>
      <c r="AZ29" s="169">
        <f>IF($BB$3="４週",AX29/4,IF($BB$3="暦月",通所リハ!AX29/(通所リハ!$BB$8/7),""))</f>
        <v>0</v>
      </c>
      <c r="BA29" s="170"/>
      <c r="BB29" s="171"/>
      <c r="BC29" s="172"/>
      <c r="BD29" s="172"/>
      <c r="BE29" s="172"/>
      <c r="BF29" s="173"/>
    </row>
    <row r="30" spans="2:58" ht="20.25" customHeight="1" x14ac:dyDescent="0.45">
      <c r="B30" s="149"/>
      <c r="C30" s="174"/>
      <c r="D30" s="175"/>
      <c r="E30" s="176"/>
      <c r="F30" s="153">
        <f>C28</f>
        <v>0</v>
      </c>
      <c r="G30" s="210"/>
      <c r="H30" s="155"/>
      <c r="I30" s="156"/>
      <c r="J30" s="156"/>
      <c r="K30" s="157"/>
      <c r="L30" s="211"/>
      <c r="M30" s="212"/>
      <c r="N30" s="212"/>
      <c r="O30" s="213"/>
      <c r="P30" s="178" t="s">
        <v>42</v>
      </c>
      <c r="Q30" s="179"/>
      <c r="R30" s="180"/>
      <c r="S30" s="181" t="str">
        <f>IF(S28="","",VLOOKUP(S28,'シフト記号表（勤務時間帯） (2)'!$C$6:$U$35,19,FALSE))</f>
        <v/>
      </c>
      <c r="T30" s="182" t="str">
        <f>IF(T28="","",VLOOKUP(T28,'シフト記号表（勤務時間帯） (2)'!$C$6:$U$35,19,FALSE))</f>
        <v/>
      </c>
      <c r="U30" s="182" t="str">
        <f>IF(U28="","",VLOOKUP(U28,'シフト記号表（勤務時間帯） (2)'!$C$6:$U$35,19,FALSE))</f>
        <v/>
      </c>
      <c r="V30" s="182" t="str">
        <f>IF(V28="","",VLOOKUP(V28,'シフト記号表（勤務時間帯） (2)'!$C$6:$U$35,19,FALSE))</f>
        <v/>
      </c>
      <c r="W30" s="182" t="str">
        <f>IF(W28="","",VLOOKUP(W28,'シフト記号表（勤務時間帯） (2)'!$C$6:$U$35,19,FALSE))</f>
        <v/>
      </c>
      <c r="X30" s="182" t="str">
        <f>IF(X28="","",VLOOKUP(X28,'シフト記号表（勤務時間帯） (2)'!$C$6:$U$35,19,FALSE))</f>
        <v/>
      </c>
      <c r="Y30" s="183" t="str">
        <f>IF(Y28="","",VLOOKUP(Y28,'シフト記号表（勤務時間帯） (2)'!$C$6:$U$35,19,FALSE))</f>
        <v/>
      </c>
      <c r="Z30" s="181" t="str">
        <f>IF(Z28="","",VLOOKUP(Z28,'シフト記号表（勤務時間帯） (2)'!$C$6:$U$35,19,FALSE))</f>
        <v/>
      </c>
      <c r="AA30" s="182" t="str">
        <f>IF(AA28="","",VLOOKUP(AA28,'シフト記号表（勤務時間帯） (2)'!$C$6:$U$35,19,FALSE))</f>
        <v/>
      </c>
      <c r="AB30" s="182" t="str">
        <f>IF(AB28="","",VLOOKUP(AB28,'シフト記号表（勤務時間帯） (2)'!$C$6:$U$35,19,FALSE))</f>
        <v/>
      </c>
      <c r="AC30" s="182" t="str">
        <f>IF(AC28="","",VLOOKUP(AC28,'シフト記号表（勤務時間帯） (2)'!$C$6:$U$35,19,FALSE))</f>
        <v/>
      </c>
      <c r="AD30" s="182" t="str">
        <f>IF(AD28="","",VLOOKUP(AD28,'シフト記号表（勤務時間帯） (2)'!$C$6:$U$35,19,FALSE))</f>
        <v/>
      </c>
      <c r="AE30" s="182" t="str">
        <f>IF(AE28="","",VLOOKUP(AE28,'シフト記号表（勤務時間帯） (2)'!$C$6:$U$35,19,FALSE))</f>
        <v/>
      </c>
      <c r="AF30" s="183" t="str">
        <f>IF(AF28="","",VLOOKUP(AF28,'シフト記号表（勤務時間帯） (2)'!$C$6:$U$35,19,FALSE))</f>
        <v/>
      </c>
      <c r="AG30" s="181" t="str">
        <f>IF(AG28="","",VLOOKUP(AG28,'シフト記号表（勤務時間帯） (2)'!$C$6:$U$35,19,FALSE))</f>
        <v/>
      </c>
      <c r="AH30" s="182" t="str">
        <f>IF(AH28="","",VLOOKUP(AH28,'シフト記号表（勤務時間帯） (2)'!$C$6:$U$35,19,FALSE))</f>
        <v/>
      </c>
      <c r="AI30" s="182" t="str">
        <f>IF(AI28="","",VLOOKUP(AI28,'シフト記号表（勤務時間帯） (2)'!$C$6:$U$35,19,FALSE))</f>
        <v/>
      </c>
      <c r="AJ30" s="182" t="str">
        <f>IF(AJ28="","",VLOOKUP(AJ28,'シフト記号表（勤務時間帯） (2)'!$C$6:$U$35,19,FALSE))</f>
        <v/>
      </c>
      <c r="AK30" s="182" t="str">
        <f>IF(AK28="","",VLOOKUP(AK28,'シフト記号表（勤務時間帯） (2)'!$C$6:$U$35,19,FALSE))</f>
        <v/>
      </c>
      <c r="AL30" s="182" t="str">
        <f>IF(AL28="","",VLOOKUP(AL28,'シフト記号表（勤務時間帯） (2)'!$C$6:$U$35,19,FALSE))</f>
        <v/>
      </c>
      <c r="AM30" s="183" t="str">
        <f>IF(AM28="","",VLOOKUP(AM28,'シフト記号表（勤務時間帯） (2)'!$C$6:$U$35,19,FALSE))</f>
        <v/>
      </c>
      <c r="AN30" s="181" t="str">
        <f>IF(AN28="","",VLOOKUP(AN28,'シフト記号表（勤務時間帯） (2)'!$C$6:$U$35,19,FALSE))</f>
        <v/>
      </c>
      <c r="AO30" s="182" t="str">
        <f>IF(AO28="","",VLOOKUP(AO28,'シフト記号表（勤務時間帯） (2)'!$C$6:$U$35,19,FALSE))</f>
        <v/>
      </c>
      <c r="AP30" s="182" t="str">
        <f>IF(AP28="","",VLOOKUP(AP28,'シフト記号表（勤務時間帯） (2)'!$C$6:$U$35,19,FALSE))</f>
        <v/>
      </c>
      <c r="AQ30" s="182" t="str">
        <f>IF(AQ28="","",VLOOKUP(AQ28,'シフト記号表（勤務時間帯） (2)'!$C$6:$U$35,19,FALSE))</f>
        <v/>
      </c>
      <c r="AR30" s="182" t="str">
        <f>IF(AR28="","",VLOOKUP(AR28,'シフト記号表（勤務時間帯） (2)'!$C$6:$U$35,19,FALSE))</f>
        <v/>
      </c>
      <c r="AS30" s="182" t="str">
        <f>IF(AS28="","",VLOOKUP(AS28,'シフト記号表（勤務時間帯） (2)'!$C$6:$U$35,19,FALSE))</f>
        <v/>
      </c>
      <c r="AT30" s="183" t="str">
        <f>IF(AT28="","",VLOOKUP(AT28,'シフト記号表（勤務時間帯） (2)'!$C$6:$U$35,19,FALSE))</f>
        <v/>
      </c>
      <c r="AU30" s="181" t="str">
        <f>IF(AU28="","",VLOOKUP(AU28,'シフト記号表（勤務時間帯） (2)'!$C$6:$U$35,19,FALSE))</f>
        <v/>
      </c>
      <c r="AV30" s="182" t="str">
        <f>IF(AV28="","",VLOOKUP(AV28,'シフト記号表（勤務時間帯） (2)'!$C$6:$U$35,19,FALSE))</f>
        <v/>
      </c>
      <c r="AW30" s="182" t="str">
        <f>IF(AW28="","",VLOOKUP(AW28,'シフト記号表（勤務時間帯） (2)'!$C$6:$U$35,19,FALSE))</f>
        <v/>
      </c>
      <c r="AX30" s="184">
        <f>IF($BB$3="４週",SUM(S30:AT30),IF($BB$3="暦月",SUM(S30:AW30),""))</f>
        <v>0</v>
      </c>
      <c r="AY30" s="185"/>
      <c r="AZ30" s="186">
        <f>IF($BB$3="４週",AX30/4,IF($BB$3="暦月",通所リハ!AX30/(通所リハ!$BB$8/7),""))</f>
        <v>0</v>
      </c>
      <c r="BA30" s="187"/>
      <c r="BB30" s="188"/>
      <c r="BC30" s="189"/>
      <c r="BD30" s="189"/>
      <c r="BE30" s="189"/>
      <c r="BF30" s="190"/>
    </row>
    <row r="31" spans="2:58" ht="20.25" customHeight="1" x14ac:dyDescent="0.45">
      <c r="B31" s="149">
        <f>B28+1</f>
        <v>4</v>
      </c>
      <c r="C31" s="191"/>
      <c r="D31" s="192"/>
      <c r="E31" s="193"/>
      <c r="F31" s="194"/>
      <c r="G31" s="195"/>
      <c r="H31" s="196"/>
      <c r="I31" s="156"/>
      <c r="J31" s="156"/>
      <c r="K31" s="157"/>
      <c r="L31" s="197"/>
      <c r="M31" s="198"/>
      <c r="N31" s="198"/>
      <c r="O31" s="199"/>
      <c r="P31" s="200" t="s">
        <v>40</v>
      </c>
      <c r="Q31" s="201"/>
      <c r="R31" s="202"/>
      <c r="S31" s="139"/>
      <c r="T31" s="140"/>
      <c r="U31" s="140"/>
      <c r="V31" s="140"/>
      <c r="W31" s="140"/>
      <c r="X31" s="140"/>
      <c r="Y31" s="141"/>
      <c r="Z31" s="139"/>
      <c r="AA31" s="140"/>
      <c r="AB31" s="140"/>
      <c r="AC31" s="140"/>
      <c r="AD31" s="140"/>
      <c r="AE31" s="140"/>
      <c r="AF31" s="141"/>
      <c r="AG31" s="139"/>
      <c r="AH31" s="140"/>
      <c r="AI31" s="140"/>
      <c r="AJ31" s="140"/>
      <c r="AK31" s="140"/>
      <c r="AL31" s="140"/>
      <c r="AM31" s="141"/>
      <c r="AN31" s="139"/>
      <c r="AO31" s="140"/>
      <c r="AP31" s="140"/>
      <c r="AQ31" s="140"/>
      <c r="AR31" s="140"/>
      <c r="AS31" s="140"/>
      <c r="AT31" s="141"/>
      <c r="AU31" s="139"/>
      <c r="AV31" s="140"/>
      <c r="AW31" s="140"/>
      <c r="AX31" s="203"/>
      <c r="AY31" s="204"/>
      <c r="AZ31" s="205"/>
      <c r="BA31" s="206"/>
      <c r="BB31" s="207"/>
      <c r="BC31" s="208"/>
      <c r="BD31" s="208"/>
      <c r="BE31" s="208"/>
      <c r="BF31" s="209"/>
    </row>
    <row r="32" spans="2:58" ht="20.25" customHeight="1" x14ac:dyDescent="0.45">
      <c r="B32" s="149"/>
      <c r="C32" s="150"/>
      <c r="D32" s="151"/>
      <c r="E32" s="152"/>
      <c r="F32" s="153"/>
      <c r="G32" s="154"/>
      <c r="H32" s="155"/>
      <c r="I32" s="156"/>
      <c r="J32" s="156"/>
      <c r="K32" s="157"/>
      <c r="L32" s="158"/>
      <c r="M32" s="159"/>
      <c r="N32" s="159"/>
      <c r="O32" s="160"/>
      <c r="P32" s="161" t="s">
        <v>41</v>
      </c>
      <c r="Q32" s="162"/>
      <c r="R32" s="163"/>
      <c r="S32" s="164" t="str">
        <f>IF(S31="","",VLOOKUP(S31,'シフト記号表（勤務時間帯） (2)'!$C$6:$K$35,9,FALSE))</f>
        <v/>
      </c>
      <c r="T32" s="165" t="str">
        <f>IF(T31="","",VLOOKUP(T31,'シフト記号表（勤務時間帯） (2)'!$C$6:$K$35,9,FALSE))</f>
        <v/>
      </c>
      <c r="U32" s="165" t="str">
        <f>IF(U31="","",VLOOKUP(U31,'シフト記号表（勤務時間帯） (2)'!$C$6:$K$35,9,FALSE))</f>
        <v/>
      </c>
      <c r="V32" s="165" t="str">
        <f>IF(V31="","",VLOOKUP(V31,'シフト記号表（勤務時間帯） (2)'!$C$6:$K$35,9,FALSE))</f>
        <v/>
      </c>
      <c r="W32" s="165" t="str">
        <f>IF(W31="","",VLOOKUP(W31,'シフト記号表（勤務時間帯） (2)'!$C$6:$K$35,9,FALSE))</f>
        <v/>
      </c>
      <c r="X32" s="165" t="str">
        <f>IF(X31="","",VLOOKUP(X31,'シフト記号表（勤務時間帯） (2)'!$C$6:$K$35,9,FALSE))</f>
        <v/>
      </c>
      <c r="Y32" s="166" t="str">
        <f>IF(Y31="","",VLOOKUP(Y31,'シフト記号表（勤務時間帯） (2)'!$C$6:$K$35,9,FALSE))</f>
        <v/>
      </c>
      <c r="Z32" s="164" t="str">
        <f>IF(Z31="","",VLOOKUP(Z31,'シフト記号表（勤務時間帯） (2)'!$C$6:$K$35,9,FALSE))</f>
        <v/>
      </c>
      <c r="AA32" s="165" t="str">
        <f>IF(AA31="","",VLOOKUP(AA31,'シフト記号表（勤務時間帯） (2)'!$C$6:$K$35,9,FALSE))</f>
        <v/>
      </c>
      <c r="AB32" s="165" t="str">
        <f>IF(AB31="","",VLOOKUP(AB31,'シフト記号表（勤務時間帯） (2)'!$C$6:$K$35,9,FALSE))</f>
        <v/>
      </c>
      <c r="AC32" s="165" t="str">
        <f>IF(AC31="","",VLOOKUP(AC31,'シフト記号表（勤務時間帯） (2)'!$C$6:$K$35,9,FALSE))</f>
        <v/>
      </c>
      <c r="AD32" s="165" t="str">
        <f>IF(AD31="","",VLOOKUP(AD31,'シフト記号表（勤務時間帯） (2)'!$C$6:$K$35,9,FALSE))</f>
        <v/>
      </c>
      <c r="AE32" s="165" t="str">
        <f>IF(AE31="","",VLOOKUP(AE31,'シフト記号表（勤務時間帯） (2)'!$C$6:$K$35,9,FALSE))</f>
        <v/>
      </c>
      <c r="AF32" s="166" t="str">
        <f>IF(AF31="","",VLOOKUP(AF31,'シフト記号表（勤務時間帯） (2)'!$C$6:$K$35,9,FALSE))</f>
        <v/>
      </c>
      <c r="AG32" s="164" t="str">
        <f>IF(AG31="","",VLOOKUP(AG31,'シフト記号表（勤務時間帯） (2)'!$C$6:$K$35,9,FALSE))</f>
        <v/>
      </c>
      <c r="AH32" s="165" t="str">
        <f>IF(AH31="","",VLOOKUP(AH31,'シフト記号表（勤務時間帯） (2)'!$C$6:$K$35,9,FALSE))</f>
        <v/>
      </c>
      <c r="AI32" s="165" t="str">
        <f>IF(AI31="","",VLOOKUP(AI31,'シフト記号表（勤務時間帯） (2)'!$C$6:$K$35,9,FALSE))</f>
        <v/>
      </c>
      <c r="AJ32" s="165" t="str">
        <f>IF(AJ31="","",VLOOKUP(AJ31,'シフト記号表（勤務時間帯） (2)'!$C$6:$K$35,9,FALSE))</f>
        <v/>
      </c>
      <c r="AK32" s="165" t="str">
        <f>IF(AK31="","",VLOOKUP(AK31,'シフト記号表（勤務時間帯） (2)'!$C$6:$K$35,9,FALSE))</f>
        <v/>
      </c>
      <c r="AL32" s="165" t="str">
        <f>IF(AL31="","",VLOOKUP(AL31,'シフト記号表（勤務時間帯） (2)'!$C$6:$K$35,9,FALSE))</f>
        <v/>
      </c>
      <c r="AM32" s="166" t="str">
        <f>IF(AM31="","",VLOOKUP(AM31,'シフト記号表（勤務時間帯） (2)'!$C$6:$K$35,9,FALSE))</f>
        <v/>
      </c>
      <c r="AN32" s="164" t="str">
        <f>IF(AN31="","",VLOOKUP(AN31,'シフト記号表（勤務時間帯） (2)'!$C$6:$K$35,9,FALSE))</f>
        <v/>
      </c>
      <c r="AO32" s="165" t="str">
        <f>IF(AO31="","",VLOOKUP(AO31,'シフト記号表（勤務時間帯） (2)'!$C$6:$K$35,9,FALSE))</f>
        <v/>
      </c>
      <c r="AP32" s="165" t="str">
        <f>IF(AP31="","",VLOOKUP(AP31,'シフト記号表（勤務時間帯） (2)'!$C$6:$K$35,9,FALSE))</f>
        <v/>
      </c>
      <c r="AQ32" s="165" t="str">
        <f>IF(AQ31="","",VLOOKUP(AQ31,'シフト記号表（勤務時間帯） (2)'!$C$6:$K$35,9,FALSE))</f>
        <v/>
      </c>
      <c r="AR32" s="165" t="str">
        <f>IF(AR31="","",VLOOKUP(AR31,'シフト記号表（勤務時間帯） (2)'!$C$6:$K$35,9,FALSE))</f>
        <v/>
      </c>
      <c r="AS32" s="165" t="str">
        <f>IF(AS31="","",VLOOKUP(AS31,'シフト記号表（勤務時間帯） (2)'!$C$6:$K$35,9,FALSE))</f>
        <v/>
      </c>
      <c r="AT32" s="166" t="str">
        <f>IF(AT31="","",VLOOKUP(AT31,'シフト記号表（勤務時間帯） (2)'!$C$6:$K$35,9,FALSE))</f>
        <v/>
      </c>
      <c r="AU32" s="164" t="str">
        <f>IF(AU31="","",VLOOKUP(AU31,'シフト記号表（勤務時間帯） (2)'!$C$6:$K$35,9,FALSE))</f>
        <v/>
      </c>
      <c r="AV32" s="165" t="str">
        <f>IF(AV31="","",VLOOKUP(AV31,'シフト記号表（勤務時間帯） (2)'!$C$6:$K$35,9,FALSE))</f>
        <v/>
      </c>
      <c r="AW32" s="165" t="str">
        <f>IF(AW31="","",VLOOKUP(AW31,'シフト記号表（勤務時間帯） (2)'!$C$6:$K$35,9,FALSE))</f>
        <v/>
      </c>
      <c r="AX32" s="167">
        <f>IF($BB$3="４週",SUM(S32:AT32),IF($BB$3="暦月",SUM(S32:AW32),""))</f>
        <v>0</v>
      </c>
      <c r="AY32" s="168"/>
      <c r="AZ32" s="169">
        <f>IF($BB$3="４週",AX32/4,IF($BB$3="暦月",通所リハ!AX32/(通所リハ!$BB$8/7),""))</f>
        <v>0</v>
      </c>
      <c r="BA32" s="170"/>
      <c r="BB32" s="171"/>
      <c r="BC32" s="172"/>
      <c r="BD32" s="172"/>
      <c r="BE32" s="172"/>
      <c r="BF32" s="173"/>
    </row>
    <row r="33" spans="2:58" ht="20.25" customHeight="1" x14ac:dyDescent="0.45">
      <c r="B33" s="149"/>
      <c r="C33" s="174"/>
      <c r="D33" s="175"/>
      <c r="E33" s="176"/>
      <c r="F33" s="153">
        <f>C31</f>
        <v>0</v>
      </c>
      <c r="G33" s="210"/>
      <c r="H33" s="155"/>
      <c r="I33" s="156"/>
      <c r="J33" s="156"/>
      <c r="K33" s="157"/>
      <c r="L33" s="211"/>
      <c r="M33" s="212"/>
      <c r="N33" s="212"/>
      <c r="O33" s="213"/>
      <c r="P33" s="178" t="s">
        <v>42</v>
      </c>
      <c r="Q33" s="179"/>
      <c r="R33" s="180"/>
      <c r="S33" s="181" t="str">
        <f>IF(S31="","",VLOOKUP(S31,'シフト記号表（勤務時間帯） (2)'!$C$6:$U$35,19,FALSE))</f>
        <v/>
      </c>
      <c r="T33" s="182" t="str">
        <f>IF(T31="","",VLOOKUP(T31,'シフト記号表（勤務時間帯） (2)'!$C$6:$U$35,19,FALSE))</f>
        <v/>
      </c>
      <c r="U33" s="182" t="str">
        <f>IF(U31="","",VLOOKUP(U31,'シフト記号表（勤務時間帯） (2)'!$C$6:$U$35,19,FALSE))</f>
        <v/>
      </c>
      <c r="V33" s="182" t="str">
        <f>IF(V31="","",VLOOKUP(V31,'シフト記号表（勤務時間帯） (2)'!$C$6:$U$35,19,FALSE))</f>
        <v/>
      </c>
      <c r="W33" s="182" t="str">
        <f>IF(W31="","",VLOOKUP(W31,'シフト記号表（勤務時間帯） (2)'!$C$6:$U$35,19,FALSE))</f>
        <v/>
      </c>
      <c r="X33" s="182" t="str">
        <f>IF(X31="","",VLOOKUP(X31,'シフト記号表（勤務時間帯） (2)'!$C$6:$U$35,19,FALSE))</f>
        <v/>
      </c>
      <c r="Y33" s="183" t="str">
        <f>IF(Y31="","",VLOOKUP(Y31,'シフト記号表（勤務時間帯） (2)'!$C$6:$U$35,19,FALSE))</f>
        <v/>
      </c>
      <c r="Z33" s="181" t="str">
        <f>IF(Z31="","",VLOOKUP(Z31,'シフト記号表（勤務時間帯） (2)'!$C$6:$U$35,19,FALSE))</f>
        <v/>
      </c>
      <c r="AA33" s="182" t="str">
        <f>IF(AA31="","",VLOOKUP(AA31,'シフト記号表（勤務時間帯） (2)'!$C$6:$U$35,19,FALSE))</f>
        <v/>
      </c>
      <c r="AB33" s="182" t="str">
        <f>IF(AB31="","",VLOOKUP(AB31,'シフト記号表（勤務時間帯） (2)'!$C$6:$U$35,19,FALSE))</f>
        <v/>
      </c>
      <c r="AC33" s="182" t="str">
        <f>IF(AC31="","",VLOOKUP(AC31,'シフト記号表（勤務時間帯） (2)'!$C$6:$U$35,19,FALSE))</f>
        <v/>
      </c>
      <c r="AD33" s="182" t="str">
        <f>IF(AD31="","",VLOOKUP(AD31,'シフト記号表（勤務時間帯） (2)'!$C$6:$U$35,19,FALSE))</f>
        <v/>
      </c>
      <c r="AE33" s="182" t="str">
        <f>IF(AE31="","",VLOOKUP(AE31,'シフト記号表（勤務時間帯） (2)'!$C$6:$U$35,19,FALSE))</f>
        <v/>
      </c>
      <c r="AF33" s="183" t="str">
        <f>IF(AF31="","",VLOOKUP(AF31,'シフト記号表（勤務時間帯） (2)'!$C$6:$U$35,19,FALSE))</f>
        <v/>
      </c>
      <c r="AG33" s="181" t="str">
        <f>IF(AG31="","",VLOOKUP(AG31,'シフト記号表（勤務時間帯） (2)'!$C$6:$U$35,19,FALSE))</f>
        <v/>
      </c>
      <c r="AH33" s="182" t="str">
        <f>IF(AH31="","",VLOOKUP(AH31,'シフト記号表（勤務時間帯） (2)'!$C$6:$U$35,19,FALSE))</f>
        <v/>
      </c>
      <c r="AI33" s="182" t="str">
        <f>IF(AI31="","",VLOOKUP(AI31,'シフト記号表（勤務時間帯） (2)'!$C$6:$U$35,19,FALSE))</f>
        <v/>
      </c>
      <c r="AJ33" s="182" t="str">
        <f>IF(AJ31="","",VLOOKUP(AJ31,'シフト記号表（勤務時間帯） (2)'!$C$6:$U$35,19,FALSE))</f>
        <v/>
      </c>
      <c r="AK33" s="182" t="str">
        <f>IF(AK31="","",VLOOKUP(AK31,'シフト記号表（勤務時間帯） (2)'!$C$6:$U$35,19,FALSE))</f>
        <v/>
      </c>
      <c r="AL33" s="182" t="str">
        <f>IF(AL31="","",VLOOKUP(AL31,'シフト記号表（勤務時間帯） (2)'!$C$6:$U$35,19,FALSE))</f>
        <v/>
      </c>
      <c r="AM33" s="183" t="str">
        <f>IF(AM31="","",VLOOKUP(AM31,'シフト記号表（勤務時間帯） (2)'!$C$6:$U$35,19,FALSE))</f>
        <v/>
      </c>
      <c r="AN33" s="181" t="str">
        <f>IF(AN31="","",VLOOKUP(AN31,'シフト記号表（勤務時間帯） (2)'!$C$6:$U$35,19,FALSE))</f>
        <v/>
      </c>
      <c r="AO33" s="182" t="str">
        <f>IF(AO31="","",VLOOKUP(AO31,'シフト記号表（勤務時間帯） (2)'!$C$6:$U$35,19,FALSE))</f>
        <v/>
      </c>
      <c r="AP33" s="182" t="str">
        <f>IF(AP31="","",VLOOKUP(AP31,'シフト記号表（勤務時間帯） (2)'!$C$6:$U$35,19,FALSE))</f>
        <v/>
      </c>
      <c r="AQ33" s="182" t="str">
        <f>IF(AQ31="","",VLOOKUP(AQ31,'シフト記号表（勤務時間帯） (2)'!$C$6:$U$35,19,FALSE))</f>
        <v/>
      </c>
      <c r="AR33" s="182" t="str">
        <f>IF(AR31="","",VLOOKUP(AR31,'シフト記号表（勤務時間帯） (2)'!$C$6:$U$35,19,FALSE))</f>
        <v/>
      </c>
      <c r="AS33" s="182" t="str">
        <f>IF(AS31="","",VLOOKUP(AS31,'シフト記号表（勤務時間帯） (2)'!$C$6:$U$35,19,FALSE))</f>
        <v/>
      </c>
      <c r="AT33" s="183" t="str">
        <f>IF(AT31="","",VLOOKUP(AT31,'シフト記号表（勤務時間帯） (2)'!$C$6:$U$35,19,FALSE))</f>
        <v/>
      </c>
      <c r="AU33" s="181" t="str">
        <f>IF(AU31="","",VLOOKUP(AU31,'シフト記号表（勤務時間帯） (2)'!$C$6:$U$35,19,FALSE))</f>
        <v/>
      </c>
      <c r="AV33" s="182" t="str">
        <f>IF(AV31="","",VLOOKUP(AV31,'シフト記号表（勤務時間帯） (2)'!$C$6:$U$35,19,FALSE))</f>
        <v/>
      </c>
      <c r="AW33" s="182" t="str">
        <f>IF(AW31="","",VLOOKUP(AW31,'シフト記号表（勤務時間帯） (2)'!$C$6:$U$35,19,FALSE))</f>
        <v/>
      </c>
      <c r="AX33" s="184">
        <f>IF($BB$3="４週",SUM(S33:AT33),IF($BB$3="暦月",SUM(S33:AW33),""))</f>
        <v>0</v>
      </c>
      <c r="AY33" s="185"/>
      <c r="AZ33" s="186">
        <f>IF($BB$3="４週",AX33/4,IF($BB$3="暦月",通所リハ!AX33/(通所リハ!$BB$8/7),""))</f>
        <v>0</v>
      </c>
      <c r="BA33" s="187"/>
      <c r="BB33" s="188"/>
      <c r="BC33" s="189"/>
      <c r="BD33" s="189"/>
      <c r="BE33" s="189"/>
      <c r="BF33" s="190"/>
    </row>
    <row r="34" spans="2:58" ht="20.25" customHeight="1" x14ac:dyDescent="0.45">
      <c r="B34" s="149">
        <f>B31+1</f>
        <v>5</v>
      </c>
      <c r="C34" s="191"/>
      <c r="D34" s="192"/>
      <c r="E34" s="193"/>
      <c r="F34" s="194"/>
      <c r="G34" s="195"/>
      <c r="H34" s="196"/>
      <c r="I34" s="156"/>
      <c r="J34" s="156"/>
      <c r="K34" s="157"/>
      <c r="L34" s="197"/>
      <c r="M34" s="198"/>
      <c r="N34" s="198"/>
      <c r="O34" s="199"/>
      <c r="P34" s="200" t="s">
        <v>40</v>
      </c>
      <c r="Q34" s="201"/>
      <c r="R34" s="202"/>
      <c r="S34" s="139"/>
      <c r="T34" s="140"/>
      <c r="U34" s="140"/>
      <c r="V34" s="140"/>
      <c r="W34" s="140"/>
      <c r="X34" s="140"/>
      <c r="Y34" s="141"/>
      <c r="Z34" s="139"/>
      <c r="AA34" s="140"/>
      <c r="AB34" s="140"/>
      <c r="AC34" s="140"/>
      <c r="AD34" s="140"/>
      <c r="AE34" s="140"/>
      <c r="AF34" s="141"/>
      <c r="AG34" s="139"/>
      <c r="AH34" s="140"/>
      <c r="AI34" s="140"/>
      <c r="AJ34" s="140"/>
      <c r="AK34" s="140"/>
      <c r="AL34" s="140"/>
      <c r="AM34" s="141"/>
      <c r="AN34" s="139"/>
      <c r="AO34" s="140"/>
      <c r="AP34" s="140"/>
      <c r="AQ34" s="140"/>
      <c r="AR34" s="140"/>
      <c r="AS34" s="140"/>
      <c r="AT34" s="141"/>
      <c r="AU34" s="139"/>
      <c r="AV34" s="140"/>
      <c r="AW34" s="140"/>
      <c r="AX34" s="203"/>
      <c r="AY34" s="204"/>
      <c r="AZ34" s="205"/>
      <c r="BA34" s="206"/>
      <c r="BB34" s="207"/>
      <c r="BC34" s="208"/>
      <c r="BD34" s="208"/>
      <c r="BE34" s="208"/>
      <c r="BF34" s="209"/>
    </row>
    <row r="35" spans="2:58" ht="20.25" customHeight="1" x14ac:dyDescent="0.45">
      <c r="B35" s="149"/>
      <c r="C35" s="150"/>
      <c r="D35" s="151"/>
      <c r="E35" s="152"/>
      <c r="F35" s="153"/>
      <c r="G35" s="154"/>
      <c r="H35" s="155"/>
      <c r="I35" s="156"/>
      <c r="J35" s="156"/>
      <c r="K35" s="157"/>
      <c r="L35" s="158"/>
      <c r="M35" s="159"/>
      <c r="N35" s="159"/>
      <c r="O35" s="160"/>
      <c r="P35" s="161" t="s">
        <v>41</v>
      </c>
      <c r="Q35" s="162"/>
      <c r="R35" s="163"/>
      <c r="S35" s="164" t="str">
        <f>IF(S34="","",VLOOKUP(S34,'シフト記号表（勤務時間帯） (2)'!$C$6:$K$35,9,FALSE))</f>
        <v/>
      </c>
      <c r="T35" s="165" t="str">
        <f>IF(T34="","",VLOOKUP(T34,'シフト記号表（勤務時間帯） (2)'!$C$6:$K$35,9,FALSE))</f>
        <v/>
      </c>
      <c r="U35" s="165" t="str">
        <f>IF(U34="","",VLOOKUP(U34,'シフト記号表（勤務時間帯） (2)'!$C$6:$K$35,9,FALSE))</f>
        <v/>
      </c>
      <c r="V35" s="165" t="str">
        <f>IF(V34="","",VLOOKUP(V34,'シフト記号表（勤務時間帯） (2)'!$C$6:$K$35,9,FALSE))</f>
        <v/>
      </c>
      <c r="W35" s="165" t="str">
        <f>IF(W34="","",VLOOKUP(W34,'シフト記号表（勤務時間帯） (2)'!$C$6:$K$35,9,FALSE))</f>
        <v/>
      </c>
      <c r="X35" s="165" t="str">
        <f>IF(X34="","",VLOOKUP(X34,'シフト記号表（勤務時間帯） (2)'!$C$6:$K$35,9,FALSE))</f>
        <v/>
      </c>
      <c r="Y35" s="166" t="str">
        <f>IF(Y34="","",VLOOKUP(Y34,'シフト記号表（勤務時間帯） (2)'!$C$6:$K$35,9,FALSE))</f>
        <v/>
      </c>
      <c r="Z35" s="164" t="str">
        <f>IF(Z34="","",VLOOKUP(Z34,'シフト記号表（勤務時間帯） (2)'!$C$6:$K$35,9,FALSE))</f>
        <v/>
      </c>
      <c r="AA35" s="165" t="str">
        <f>IF(AA34="","",VLOOKUP(AA34,'シフト記号表（勤務時間帯） (2)'!$C$6:$K$35,9,FALSE))</f>
        <v/>
      </c>
      <c r="AB35" s="165" t="str">
        <f>IF(AB34="","",VLOOKUP(AB34,'シフト記号表（勤務時間帯） (2)'!$C$6:$K$35,9,FALSE))</f>
        <v/>
      </c>
      <c r="AC35" s="165" t="str">
        <f>IF(AC34="","",VLOOKUP(AC34,'シフト記号表（勤務時間帯） (2)'!$C$6:$K$35,9,FALSE))</f>
        <v/>
      </c>
      <c r="AD35" s="165" t="str">
        <f>IF(AD34="","",VLOOKUP(AD34,'シフト記号表（勤務時間帯） (2)'!$C$6:$K$35,9,FALSE))</f>
        <v/>
      </c>
      <c r="AE35" s="165" t="str">
        <f>IF(AE34="","",VLOOKUP(AE34,'シフト記号表（勤務時間帯） (2)'!$C$6:$K$35,9,FALSE))</f>
        <v/>
      </c>
      <c r="AF35" s="166" t="str">
        <f>IF(AF34="","",VLOOKUP(AF34,'シフト記号表（勤務時間帯） (2)'!$C$6:$K$35,9,FALSE))</f>
        <v/>
      </c>
      <c r="AG35" s="164" t="str">
        <f>IF(AG34="","",VLOOKUP(AG34,'シフト記号表（勤務時間帯） (2)'!$C$6:$K$35,9,FALSE))</f>
        <v/>
      </c>
      <c r="AH35" s="165" t="str">
        <f>IF(AH34="","",VLOOKUP(AH34,'シフト記号表（勤務時間帯） (2)'!$C$6:$K$35,9,FALSE))</f>
        <v/>
      </c>
      <c r="AI35" s="165" t="str">
        <f>IF(AI34="","",VLOOKUP(AI34,'シフト記号表（勤務時間帯） (2)'!$C$6:$K$35,9,FALSE))</f>
        <v/>
      </c>
      <c r="AJ35" s="165" t="str">
        <f>IF(AJ34="","",VLOOKUP(AJ34,'シフト記号表（勤務時間帯） (2)'!$C$6:$K$35,9,FALSE))</f>
        <v/>
      </c>
      <c r="AK35" s="165" t="str">
        <f>IF(AK34="","",VLOOKUP(AK34,'シフト記号表（勤務時間帯） (2)'!$C$6:$K$35,9,FALSE))</f>
        <v/>
      </c>
      <c r="AL35" s="165" t="str">
        <f>IF(AL34="","",VLOOKUP(AL34,'シフト記号表（勤務時間帯） (2)'!$C$6:$K$35,9,FALSE))</f>
        <v/>
      </c>
      <c r="AM35" s="166" t="str">
        <f>IF(AM34="","",VLOOKUP(AM34,'シフト記号表（勤務時間帯） (2)'!$C$6:$K$35,9,FALSE))</f>
        <v/>
      </c>
      <c r="AN35" s="164" t="str">
        <f>IF(AN34="","",VLOOKUP(AN34,'シフト記号表（勤務時間帯） (2)'!$C$6:$K$35,9,FALSE))</f>
        <v/>
      </c>
      <c r="AO35" s="165" t="str">
        <f>IF(AO34="","",VLOOKUP(AO34,'シフト記号表（勤務時間帯） (2)'!$C$6:$K$35,9,FALSE))</f>
        <v/>
      </c>
      <c r="AP35" s="165" t="str">
        <f>IF(AP34="","",VLOOKUP(AP34,'シフト記号表（勤務時間帯） (2)'!$C$6:$K$35,9,FALSE))</f>
        <v/>
      </c>
      <c r="AQ35" s="165" t="str">
        <f>IF(AQ34="","",VLOOKUP(AQ34,'シフト記号表（勤務時間帯） (2)'!$C$6:$K$35,9,FALSE))</f>
        <v/>
      </c>
      <c r="AR35" s="165" t="str">
        <f>IF(AR34="","",VLOOKUP(AR34,'シフト記号表（勤務時間帯） (2)'!$C$6:$K$35,9,FALSE))</f>
        <v/>
      </c>
      <c r="AS35" s="165" t="str">
        <f>IF(AS34="","",VLOOKUP(AS34,'シフト記号表（勤務時間帯） (2)'!$C$6:$K$35,9,FALSE))</f>
        <v/>
      </c>
      <c r="AT35" s="166" t="str">
        <f>IF(AT34="","",VLOOKUP(AT34,'シフト記号表（勤務時間帯） (2)'!$C$6:$K$35,9,FALSE))</f>
        <v/>
      </c>
      <c r="AU35" s="164" t="str">
        <f>IF(AU34="","",VLOOKUP(AU34,'シフト記号表（勤務時間帯） (2)'!$C$6:$K$35,9,FALSE))</f>
        <v/>
      </c>
      <c r="AV35" s="165" t="str">
        <f>IF(AV34="","",VLOOKUP(AV34,'シフト記号表（勤務時間帯） (2)'!$C$6:$K$35,9,FALSE))</f>
        <v/>
      </c>
      <c r="AW35" s="165" t="str">
        <f>IF(AW34="","",VLOOKUP(AW34,'シフト記号表（勤務時間帯） (2)'!$C$6:$K$35,9,FALSE))</f>
        <v/>
      </c>
      <c r="AX35" s="167">
        <f>IF($BB$3="４週",SUM(S35:AT35),IF($BB$3="暦月",SUM(S35:AW35),""))</f>
        <v>0</v>
      </c>
      <c r="AY35" s="168"/>
      <c r="AZ35" s="169">
        <f>IF($BB$3="４週",AX35/4,IF($BB$3="暦月",通所リハ!AX35/(通所リハ!$BB$8/7),""))</f>
        <v>0</v>
      </c>
      <c r="BA35" s="170"/>
      <c r="BB35" s="171"/>
      <c r="BC35" s="172"/>
      <c r="BD35" s="172"/>
      <c r="BE35" s="172"/>
      <c r="BF35" s="173"/>
    </row>
    <row r="36" spans="2:58" ht="20.25" customHeight="1" x14ac:dyDescent="0.45">
      <c r="B36" s="149"/>
      <c r="C36" s="174"/>
      <c r="D36" s="175"/>
      <c r="E36" s="176"/>
      <c r="F36" s="153">
        <f>C34</f>
        <v>0</v>
      </c>
      <c r="G36" s="210"/>
      <c r="H36" s="155"/>
      <c r="I36" s="156"/>
      <c r="J36" s="156"/>
      <c r="K36" s="157"/>
      <c r="L36" s="211"/>
      <c r="M36" s="212"/>
      <c r="N36" s="212"/>
      <c r="O36" s="213"/>
      <c r="P36" s="178" t="s">
        <v>42</v>
      </c>
      <c r="Q36" s="179"/>
      <c r="R36" s="180"/>
      <c r="S36" s="181" t="str">
        <f>IF(S34="","",VLOOKUP(S34,'シフト記号表（勤務時間帯） (2)'!$C$6:$U$35,19,FALSE))</f>
        <v/>
      </c>
      <c r="T36" s="182" t="str">
        <f>IF(T34="","",VLOOKUP(T34,'シフト記号表（勤務時間帯） (2)'!$C$6:$U$35,19,FALSE))</f>
        <v/>
      </c>
      <c r="U36" s="182" t="str">
        <f>IF(U34="","",VLOOKUP(U34,'シフト記号表（勤務時間帯） (2)'!$C$6:$U$35,19,FALSE))</f>
        <v/>
      </c>
      <c r="V36" s="182" t="str">
        <f>IF(V34="","",VLOOKUP(V34,'シフト記号表（勤務時間帯） (2)'!$C$6:$U$35,19,FALSE))</f>
        <v/>
      </c>
      <c r="W36" s="182" t="str">
        <f>IF(W34="","",VLOOKUP(W34,'シフト記号表（勤務時間帯） (2)'!$C$6:$U$35,19,FALSE))</f>
        <v/>
      </c>
      <c r="X36" s="182" t="str">
        <f>IF(X34="","",VLOOKUP(X34,'シフト記号表（勤務時間帯） (2)'!$C$6:$U$35,19,FALSE))</f>
        <v/>
      </c>
      <c r="Y36" s="183" t="str">
        <f>IF(Y34="","",VLOOKUP(Y34,'シフト記号表（勤務時間帯） (2)'!$C$6:$U$35,19,FALSE))</f>
        <v/>
      </c>
      <c r="Z36" s="181" t="str">
        <f>IF(Z34="","",VLOOKUP(Z34,'シフト記号表（勤務時間帯） (2)'!$C$6:$U$35,19,FALSE))</f>
        <v/>
      </c>
      <c r="AA36" s="182" t="str">
        <f>IF(AA34="","",VLOOKUP(AA34,'シフト記号表（勤務時間帯） (2)'!$C$6:$U$35,19,FALSE))</f>
        <v/>
      </c>
      <c r="AB36" s="182" t="str">
        <f>IF(AB34="","",VLOOKUP(AB34,'シフト記号表（勤務時間帯） (2)'!$C$6:$U$35,19,FALSE))</f>
        <v/>
      </c>
      <c r="AC36" s="182" t="str">
        <f>IF(AC34="","",VLOOKUP(AC34,'シフト記号表（勤務時間帯） (2)'!$C$6:$U$35,19,FALSE))</f>
        <v/>
      </c>
      <c r="AD36" s="182" t="str">
        <f>IF(AD34="","",VLOOKUP(AD34,'シフト記号表（勤務時間帯） (2)'!$C$6:$U$35,19,FALSE))</f>
        <v/>
      </c>
      <c r="AE36" s="182" t="str">
        <f>IF(AE34="","",VLOOKUP(AE34,'シフト記号表（勤務時間帯） (2)'!$C$6:$U$35,19,FALSE))</f>
        <v/>
      </c>
      <c r="AF36" s="183" t="str">
        <f>IF(AF34="","",VLOOKUP(AF34,'シフト記号表（勤務時間帯） (2)'!$C$6:$U$35,19,FALSE))</f>
        <v/>
      </c>
      <c r="AG36" s="181" t="str">
        <f>IF(AG34="","",VLOOKUP(AG34,'シフト記号表（勤務時間帯） (2)'!$C$6:$U$35,19,FALSE))</f>
        <v/>
      </c>
      <c r="AH36" s="182" t="str">
        <f>IF(AH34="","",VLOOKUP(AH34,'シフト記号表（勤務時間帯） (2)'!$C$6:$U$35,19,FALSE))</f>
        <v/>
      </c>
      <c r="AI36" s="182" t="str">
        <f>IF(AI34="","",VLOOKUP(AI34,'シフト記号表（勤務時間帯） (2)'!$C$6:$U$35,19,FALSE))</f>
        <v/>
      </c>
      <c r="AJ36" s="182" t="str">
        <f>IF(AJ34="","",VLOOKUP(AJ34,'シフト記号表（勤務時間帯） (2)'!$C$6:$U$35,19,FALSE))</f>
        <v/>
      </c>
      <c r="AK36" s="182" t="str">
        <f>IF(AK34="","",VLOOKUP(AK34,'シフト記号表（勤務時間帯） (2)'!$C$6:$U$35,19,FALSE))</f>
        <v/>
      </c>
      <c r="AL36" s="182" t="str">
        <f>IF(AL34="","",VLOOKUP(AL34,'シフト記号表（勤務時間帯） (2)'!$C$6:$U$35,19,FALSE))</f>
        <v/>
      </c>
      <c r="AM36" s="183" t="str">
        <f>IF(AM34="","",VLOOKUP(AM34,'シフト記号表（勤務時間帯） (2)'!$C$6:$U$35,19,FALSE))</f>
        <v/>
      </c>
      <c r="AN36" s="181" t="str">
        <f>IF(AN34="","",VLOOKUP(AN34,'シフト記号表（勤務時間帯） (2)'!$C$6:$U$35,19,FALSE))</f>
        <v/>
      </c>
      <c r="AO36" s="182" t="str">
        <f>IF(AO34="","",VLOOKUP(AO34,'シフト記号表（勤務時間帯） (2)'!$C$6:$U$35,19,FALSE))</f>
        <v/>
      </c>
      <c r="AP36" s="182" t="str">
        <f>IF(AP34="","",VLOOKUP(AP34,'シフト記号表（勤務時間帯） (2)'!$C$6:$U$35,19,FALSE))</f>
        <v/>
      </c>
      <c r="AQ36" s="182" t="str">
        <f>IF(AQ34="","",VLOOKUP(AQ34,'シフト記号表（勤務時間帯） (2)'!$C$6:$U$35,19,FALSE))</f>
        <v/>
      </c>
      <c r="AR36" s="182" t="str">
        <f>IF(AR34="","",VLOOKUP(AR34,'シフト記号表（勤務時間帯） (2)'!$C$6:$U$35,19,FALSE))</f>
        <v/>
      </c>
      <c r="AS36" s="182" t="str">
        <f>IF(AS34="","",VLOOKUP(AS34,'シフト記号表（勤務時間帯） (2)'!$C$6:$U$35,19,FALSE))</f>
        <v/>
      </c>
      <c r="AT36" s="183" t="str">
        <f>IF(AT34="","",VLOOKUP(AT34,'シフト記号表（勤務時間帯） (2)'!$C$6:$U$35,19,FALSE))</f>
        <v/>
      </c>
      <c r="AU36" s="181" t="str">
        <f>IF(AU34="","",VLOOKUP(AU34,'シフト記号表（勤務時間帯） (2)'!$C$6:$U$35,19,FALSE))</f>
        <v/>
      </c>
      <c r="AV36" s="182" t="str">
        <f>IF(AV34="","",VLOOKUP(AV34,'シフト記号表（勤務時間帯） (2)'!$C$6:$U$35,19,FALSE))</f>
        <v/>
      </c>
      <c r="AW36" s="182" t="str">
        <f>IF(AW34="","",VLOOKUP(AW34,'シフト記号表（勤務時間帯） (2)'!$C$6:$U$35,19,FALSE))</f>
        <v/>
      </c>
      <c r="AX36" s="184">
        <f>IF($BB$3="４週",SUM(S36:AT36),IF($BB$3="暦月",SUM(S36:AW36),""))</f>
        <v>0</v>
      </c>
      <c r="AY36" s="185"/>
      <c r="AZ36" s="186">
        <f>IF($BB$3="４週",AX36/4,IF($BB$3="暦月",通所リハ!AX36/(通所リハ!$BB$8/7),""))</f>
        <v>0</v>
      </c>
      <c r="BA36" s="187"/>
      <c r="BB36" s="188"/>
      <c r="BC36" s="189"/>
      <c r="BD36" s="189"/>
      <c r="BE36" s="189"/>
      <c r="BF36" s="190"/>
    </row>
    <row r="37" spans="2:58" ht="20.25" customHeight="1" x14ac:dyDescent="0.45">
      <c r="B37" s="149">
        <f>B34+1</f>
        <v>6</v>
      </c>
      <c r="C37" s="191"/>
      <c r="D37" s="192"/>
      <c r="E37" s="193"/>
      <c r="F37" s="194"/>
      <c r="G37" s="195"/>
      <c r="H37" s="196"/>
      <c r="I37" s="156"/>
      <c r="J37" s="156"/>
      <c r="K37" s="157"/>
      <c r="L37" s="197"/>
      <c r="M37" s="198"/>
      <c r="N37" s="198"/>
      <c r="O37" s="199"/>
      <c r="P37" s="200" t="s">
        <v>40</v>
      </c>
      <c r="Q37" s="201"/>
      <c r="R37" s="202"/>
      <c r="S37" s="139"/>
      <c r="T37" s="140"/>
      <c r="U37" s="140"/>
      <c r="V37" s="140"/>
      <c r="W37" s="140"/>
      <c r="X37" s="140"/>
      <c r="Y37" s="141"/>
      <c r="Z37" s="139"/>
      <c r="AA37" s="140"/>
      <c r="AB37" s="140"/>
      <c r="AC37" s="140"/>
      <c r="AD37" s="140"/>
      <c r="AE37" s="140"/>
      <c r="AF37" s="141"/>
      <c r="AG37" s="139"/>
      <c r="AH37" s="140"/>
      <c r="AI37" s="140"/>
      <c r="AJ37" s="140"/>
      <c r="AK37" s="140"/>
      <c r="AL37" s="140"/>
      <c r="AM37" s="141"/>
      <c r="AN37" s="139"/>
      <c r="AO37" s="140"/>
      <c r="AP37" s="140"/>
      <c r="AQ37" s="140"/>
      <c r="AR37" s="140"/>
      <c r="AS37" s="140"/>
      <c r="AT37" s="141"/>
      <c r="AU37" s="139"/>
      <c r="AV37" s="140"/>
      <c r="AW37" s="140"/>
      <c r="AX37" s="203"/>
      <c r="AY37" s="204"/>
      <c r="AZ37" s="205"/>
      <c r="BA37" s="206"/>
      <c r="BB37" s="207"/>
      <c r="BC37" s="208"/>
      <c r="BD37" s="208"/>
      <c r="BE37" s="208"/>
      <c r="BF37" s="209"/>
    </row>
    <row r="38" spans="2:58" ht="20.25" customHeight="1" x14ac:dyDescent="0.45">
      <c r="B38" s="149"/>
      <c r="C38" s="150"/>
      <c r="D38" s="151"/>
      <c r="E38" s="152"/>
      <c r="F38" s="153"/>
      <c r="G38" s="154"/>
      <c r="H38" s="155"/>
      <c r="I38" s="156"/>
      <c r="J38" s="156"/>
      <c r="K38" s="157"/>
      <c r="L38" s="158"/>
      <c r="M38" s="159"/>
      <c r="N38" s="159"/>
      <c r="O38" s="160"/>
      <c r="P38" s="161" t="s">
        <v>41</v>
      </c>
      <c r="Q38" s="162"/>
      <c r="R38" s="163"/>
      <c r="S38" s="164" t="str">
        <f>IF(S37="","",VLOOKUP(S37,'シフト記号表（勤務時間帯） (2)'!$C$6:$K$35,9,FALSE))</f>
        <v/>
      </c>
      <c r="T38" s="165" t="str">
        <f>IF(T37="","",VLOOKUP(T37,'シフト記号表（勤務時間帯） (2)'!$C$6:$K$35,9,FALSE))</f>
        <v/>
      </c>
      <c r="U38" s="165" t="str">
        <f>IF(U37="","",VLOOKUP(U37,'シフト記号表（勤務時間帯） (2)'!$C$6:$K$35,9,FALSE))</f>
        <v/>
      </c>
      <c r="V38" s="165" t="str">
        <f>IF(V37="","",VLOOKUP(V37,'シフト記号表（勤務時間帯） (2)'!$C$6:$K$35,9,FALSE))</f>
        <v/>
      </c>
      <c r="W38" s="165" t="str">
        <f>IF(W37="","",VLOOKUP(W37,'シフト記号表（勤務時間帯） (2)'!$C$6:$K$35,9,FALSE))</f>
        <v/>
      </c>
      <c r="X38" s="165" t="str">
        <f>IF(X37="","",VLOOKUP(X37,'シフト記号表（勤務時間帯） (2)'!$C$6:$K$35,9,FALSE))</f>
        <v/>
      </c>
      <c r="Y38" s="166" t="str">
        <f>IF(Y37="","",VLOOKUP(Y37,'シフト記号表（勤務時間帯） (2)'!$C$6:$K$35,9,FALSE))</f>
        <v/>
      </c>
      <c r="Z38" s="164" t="str">
        <f>IF(Z37="","",VLOOKUP(Z37,'シフト記号表（勤務時間帯） (2)'!$C$6:$K$35,9,FALSE))</f>
        <v/>
      </c>
      <c r="AA38" s="165" t="str">
        <f>IF(AA37="","",VLOOKUP(AA37,'シフト記号表（勤務時間帯） (2)'!$C$6:$K$35,9,FALSE))</f>
        <v/>
      </c>
      <c r="AB38" s="165" t="str">
        <f>IF(AB37="","",VLOOKUP(AB37,'シフト記号表（勤務時間帯） (2)'!$C$6:$K$35,9,FALSE))</f>
        <v/>
      </c>
      <c r="AC38" s="165" t="str">
        <f>IF(AC37="","",VLOOKUP(AC37,'シフト記号表（勤務時間帯） (2)'!$C$6:$K$35,9,FALSE))</f>
        <v/>
      </c>
      <c r="AD38" s="165" t="str">
        <f>IF(AD37="","",VLOOKUP(AD37,'シフト記号表（勤務時間帯） (2)'!$C$6:$K$35,9,FALSE))</f>
        <v/>
      </c>
      <c r="AE38" s="165" t="str">
        <f>IF(AE37="","",VLOOKUP(AE37,'シフト記号表（勤務時間帯） (2)'!$C$6:$K$35,9,FALSE))</f>
        <v/>
      </c>
      <c r="AF38" s="166" t="str">
        <f>IF(AF37="","",VLOOKUP(AF37,'シフト記号表（勤務時間帯） (2)'!$C$6:$K$35,9,FALSE))</f>
        <v/>
      </c>
      <c r="AG38" s="164" t="str">
        <f>IF(AG37="","",VLOOKUP(AG37,'シフト記号表（勤務時間帯） (2)'!$C$6:$K$35,9,FALSE))</f>
        <v/>
      </c>
      <c r="AH38" s="165" t="str">
        <f>IF(AH37="","",VLOOKUP(AH37,'シフト記号表（勤務時間帯） (2)'!$C$6:$K$35,9,FALSE))</f>
        <v/>
      </c>
      <c r="AI38" s="165" t="str">
        <f>IF(AI37="","",VLOOKUP(AI37,'シフト記号表（勤務時間帯） (2)'!$C$6:$K$35,9,FALSE))</f>
        <v/>
      </c>
      <c r="AJ38" s="165" t="str">
        <f>IF(AJ37="","",VLOOKUP(AJ37,'シフト記号表（勤務時間帯） (2)'!$C$6:$K$35,9,FALSE))</f>
        <v/>
      </c>
      <c r="AK38" s="165" t="str">
        <f>IF(AK37="","",VLOOKUP(AK37,'シフト記号表（勤務時間帯） (2)'!$C$6:$K$35,9,FALSE))</f>
        <v/>
      </c>
      <c r="AL38" s="165" t="str">
        <f>IF(AL37="","",VLOOKUP(AL37,'シフト記号表（勤務時間帯） (2)'!$C$6:$K$35,9,FALSE))</f>
        <v/>
      </c>
      <c r="AM38" s="166" t="str">
        <f>IF(AM37="","",VLOOKUP(AM37,'シフト記号表（勤務時間帯） (2)'!$C$6:$K$35,9,FALSE))</f>
        <v/>
      </c>
      <c r="AN38" s="164" t="str">
        <f>IF(AN37="","",VLOOKUP(AN37,'シフト記号表（勤務時間帯） (2)'!$C$6:$K$35,9,FALSE))</f>
        <v/>
      </c>
      <c r="AO38" s="165" t="str">
        <f>IF(AO37="","",VLOOKUP(AO37,'シフト記号表（勤務時間帯） (2)'!$C$6:$K$35,9,FALSE))</f>
        <v/>
      </c>
      <c r="AP38" s="165" t="str">
        <f>IF(AP37="","",VLOOKUP(AP37,'シフト記号表（勤務時間帯） (2)'!$C$6:$K$35,9,FALSE))</f>
        <v/>
      </c>
      <c r="AQ38" s="165" t="str">
        <f>IF(AQ37="","",VLOOKUP(AQ37,'シフト記号表（勤務時間帯） (2)'!$C$6:$K$35,9,FALSE))</f>
        <v/>
      </c>
      <c r="AR38" s="165" t="str">
        <f>IF(AR37="","",VLOOKUP(AR37,'シフト記号表（勤務時間帯） (2)'!$C$6:$K$35,9,FALSE))</f>
        <v/>
      </c>
      <c r="AS38" s="165" t="str">
        <f>IF(AS37="","",VLOOKUP(AS37,'シフト記号表（勤務時間帯） (2)'!$C$6:$K$35,9,FALSE))</f>
        <v/>
      </c>
      <c r="AT38" s="166" t="str">
        <f>IF(AT37="","",VLOOKUP(AT37,'シフト記号表（勤務時間帯） (2)'!$C$6:$K$35,9,FALSE))</f>
        <v/>
      </c>
      <c r="AU38" s="164" t="str">
        <f>IF(AU37="","",VLOOKUP(AU37,'シフト記号表（勤務時間帯） (2)'!$C$6:$K$35,9,FALSE))</f>
        <v/>
      </c>
      <c r="AV38" s="165" t="str">
        <f>IF(AV37="","",VLOOKUP(AV37,'シフト記号表（勤務時間帯） (2)'!$C$6:$K$35,9,FALSE))</f>
        <v/>
      </c>
      <c r="AW38" s="165" t="str">
        <f>IF(AW37="","",VLOOKUP(AW37,'シフト記号表（勤務時間帯） (2)'!$C$6:$K$35,9,FALSE))</f>
        <v/>
      </c>
      <c r="AX38" s="167">
        <f>IF($BB$3="４週",SUM(S38:AT38),IF($BB$3="暦月",SUM(S38:AW38),""))</f>
        <v>0</v>
      </c>
      <c r="AY38" s="168"/>
      <c r="AZ38" s="169">
        <f>IF($BB$3="４週",AX38/4,IF($BB$3="暦月",通所リハ!AX38/(通所リハ!$BB$8/7),""))</f>
        <v>0</v>
      </c>
      <c r="BA38" s="170"/>
      <c r="BB38" s="171"/>
      <c r="BC38" s="172"/>
      <c r="BD38" s="172"/>
      <c r="BE38" s="172"/>
      <c r="BF38" s="173"/>
    </row>
    <row r="39" spans="2:58" ht="20.25" customHeight="1" x14ac:dyDescent="0.45">
      <c r="B39" s="149"/>
      <c r="C39" s="174"/>
      <c r="D39" s="175"/>
      <c r="E39" s="176"/>
      <c r="F39" s="153">
        <f>C37</f>
        <v>0</v>
      </c>
      <c r="G39" s="210"/>
      <c r="H39" s="155"/>
      <c r="I39" s="156"/>
      <c r="J39" s="156"/>
      <c r="K39" s="157"/>
      <c r="L39" s="211"/>
      <c r="M39" s="212"/>
      <c r="N39" s="212"/>
      <c r="O39" s="213"/>
      <c r="P39" s="178" t="s">
        <v>42</v>
      </c>
      <c r="Q39" s="179"/>
      <c r="R39" s="180"/>
      <c r="S39" s="181" t="str">
        <f>IF(S37="","",VLOOKUP(S37,'シフト記号表（勤務時間帯） (2)'!$C$6:$U$35,19,FALSE))</f>
        <v/>
      </c>
      <c r="T39" s="182" t="str">
        <f>IF(T37="","",VLOOKUP(T37,'シフト記号表（勤務時間帯） (2)'!$C$6:$U$35,19,FALSE))</f>
        <v/>
      </c>
      <c r="U39" s="182" t="str">
        <f>IF(U37="","",VLOOKUP(U37,'シフト記号表（勤務時間帯） (2)'!$C$6:$U$35,19,FALSE))</f>
        <v/>
      </c>
      <c r="V39" s="182" t="str">
        <f>IF(V37="","",VLOOKUP(V37,'シフト記号表（勤務時間帯） (2)'!$C$6:$U$35,19,FALSE))</f>
        <v/>
      </c>
      <c r="W39" s="182" t="str">
        <f>IF(W37="","",VLOOKUP(W37,'シフト記号表（勤務時間帯） (2)'!$C$6:$U$35,19,FALSE))</f>
        <v/>
      </c>
      <c r="X39" s="182" t="str">
        <f>IF(X37="","",VLOOKUP(X37,'シフト記号表（勤務時間帯） (2)'!$C$6:$U$35,19,FALSE))</f>
        <v/>
      </c>
      <c r="Y39" s="183" t="str">
        <f>IF(Y37="","",VLOOKUP(Y37,'シフト記号表（勤務時間帯） (2)'!$C$6:$U$35,19,FALSE))</f>
        <v/>
      </c>
      <c r="Z39" s="181" t="str">
        <f>IF(Z37="","",VLOOKUP(Z37,'シフト記号表（勤務時間帯） (2)'!$C$6:$U$35,19,FALSE))</f>
        <v/>
      </c>
      <c r="AA39" s="182" t="str">
        <f>IF(AA37="","",VLOOKUP(AA37,'シフト記号表（勤務時間帯） (2)'!$C$6:$U$35,19,FALSE))</f>
        <v/>
      </c>
      <c r="AB39" s="182" t="str">
        <f>IF(AB37="","",VLOOKUP(AB37,'シフト記号表（勤務時間帯） (2)'!$C$6:$U$35,19,FALSE))</f>
        <v/>
      </c>
      <c r="AC39" s="182" t="str">
        <f>IF(AC37="","",VLOOKUP(AC37,'シフト記号表（勤務時間帯） (2)'!$C$6:$U$35,19,FALSE))</f>
        <v/>
      </c>
      <c r="AD39" s="182" t="str">
        <f>IF(AD37="","",VLOOKUP(AD37,'シフト記号表（勤務時間帯） (2)'!$C$6:$U$35,19,FALSE))</f>
        <v/>
      </c>
      <c r="AE39" s="182" t="str">
        <f>IF(AE37="","",VLOOKUP(AE37,'シフト記号表（勤務時間帯） (2)'!$C$6:$U$35,19,FALSE))</f>
        <v/>
      </c>
      <c r="AF39" s="183" t="str">
        <f>IF(AF37="","",VLOOKUP(AF37,'シフト記号表（勤務時間帯） (2)'!$C$6:$U$35,19,FALSE))</f>
        <v/>
      </c>
      <c r="AG39" s="181" t="str">
        <f>IF(AG37="","",VLOOKUP(AG37,'シフト記号表（勤務時間帯） (2)'!$C$6:$U$35,19,FALSE))</f>
        <v/>
      </c>
      <c r="AH39" s="182" t="str">
        <f>IF(AH37="","",VLOOKUP(AH37,'シフト記号表（勤務時間帯） (2)'!$C$6:$U$35,19,FALSE))</f>
        <v/>
      </c>
      <c r="AI39" s="182" t="str">
        <f>IF(AI37="","",VLOOKUP(AI37,'シフト記号表（勤務時間帯） (2)'!$C$6:$U$35,19,FALSE))</f>
        <v/>
      </c>
      <c r="AJ39" s="182" t="str">
        <f>IF(AJ37="","",VLOOKUP(AJ37,'シフト記号表（勤務時間帯） (2)'!$C$6:$U$35,19,FALSE))</f>
        <v/>
      </c>
      <c r="AK39" s="182" t="str">
        <f>IF(AK37="","",VLOOKUP(AK37,'シフト記号表（勤務時間帯） (2)'!$C$6:$U$35,19,FALSE))</f>
        <v/>
      </c>
      <c r="AL39" s="182" t="str">
        <f>IF(AL37="","",VLOOKUP(AL37,'シフト記号表（勤務時間帯） (2)'!$C$6:$U$35,19,FALSE))</f>
        <v/>
      </c>
      <c r="AM39" s="183" t="str">
        <f>IF(AM37="","",VLOOKUP(AM37,'シフト記号表（勤務時間帯） (2)'!$C$6:$U$35,19,FALSE))</f>
        <v/>
      </c>
      <c r="AN39" s="181" t="str">
        <f>IF(AN37="","",VLOOKUP(AN37,'シフト記号表（勤務時間帯） (2)'!$C$6:$U$35,19,FALSE))</f>
        <v/>
      </c>
      <c r="AO39" s="182" t="str">
        <f>IF(AO37="","",VLOOKUP(AO37,'シフト記号表（勤務時間帯） (2)'!$C$6:$U$35,19,FALSE))</f>
        <v/>
      </c>
      <c r="AP39" s="182" t="str">
        <f>IF(AP37="","",VLOOKUP(AP37,'シフト記号表（勤務時間帯） (2)'!$C$6:$U$35,19,FALSE))</f>
        <v/>
      </c>
      <c r="AQ39" s="182" t="str">
        <f>IF(AQ37="","",VLOOKUP(AQ37,'シフト記号表（勤務時間帯） (2)'!$C$6:$U$35,19,FALSE))</f>
        <v/>
      </c>
      <c r="AR39" s="182" t="str">
        <f>IF(AR37="","",VLOOKUP(AR37,'シフト記号表（勤務時間帯） (2)'!$C$6:$U$35,19,FALSE))</f>
        <v/>
      </c>
      <c r="AS39" s="182" t="str">
        <f>IF(AS37="","",VLOOKUP(AS37,'シフト記号表（勤務時間帯） (2)'!$C$6:$U$35,19,FALSE))</f>
        <v/>
      </c>
      <c r="AT39" s="183" t="str">
        <f>IF(AT37="","",VLOOKUP(AT37,'シフト記号表（勤務時間帯） (2)'!$C$6:$U$35,19,FALSE))</f>
        <v/>
      </c>
      <c r="AU39" s="181" t="str">
        <f>IF(AU37="","",VLOOKUP(AU37,'シフト記号表（勤務時間帯） (2)'!$C$6:$U$35,19,FALSE))</f>
        <v/>
      </c>
      <c r="AV39" s="182" t="str">
        <f>IF(AV37="","",VLOOKUP(AV37,'シフト記号表（勤務時間帯） (2)'!$C$6:$U$35,19,FALSE))</f>
        <v/>
      </c>
      <c r="AW39" s="182" t="str">
        <f>IF(AW37="","",VLOOKUP(AW37,'シフト記号表（勤務時間帯） (2)'!$C$6:$U$35,19,FALSE))</f>
        <v/>
      </c>
      <c r="AX39" s="184">
        <f>IF($BB$3="４週",SUM(S39:AT39),IF($BB$3="暦月",SUM(S39:AW39),""))</f>
        <v>0</v>
      </c>
      <c r="AY39" s="185"/>
      <c r="AZ39" s="186">
        <f>IF($BB$3="４週",AX39/4,IF($BB$3="暦月",通所リハ!AX39/(通所リハ!$BB$8/7),""))</f>
        <v>0</v>
      </c>
      <c r="BA39" s="187"/>
      <c r="BB39" s="188"/>
      <c r="BC39" s="189"/>
      <c r="BD39" s="189"/>
      <c r="BE39" s="189"/>
      <c r="BF39" s="190"/>
    </row>
    <row r="40" spans="2:58" ht="20.25" customHeight="1" x14ac:dyDescent="0.45">
      <c r="B40" s="149">
        <f>B37+1</f>
        <v>7</v>
      </c>
      <c r="C40" s="191"/>
      <c r="D40" s="192"/>
      <c r="E40" s="193"/>
      <c r="F40" s="194"/>
      <c r="G40" s="195"/>
      <c r="H40" s="196"/>
      <c r="I40" s="156"/>
      <c r="J40" s="156"/>
      <c r="K40" s="157"/>
      <c r="L40" s="197"/>
      <c r="M40" s="198"/>
      <c r="N40" s="198"/>
      <c r="O40" s="199"/>
      <c r="P40" s="200" t="s">
        <v>40</v>
      </c>
      <c r="Q40" s="201"/>
      <c r="R40" s="202"/>
      <c r="S40" s="139"/>
      <c r="T40" s="140"/>
      <c r="U40" s="140"/>
      <c r="V40" s="140"/>
      <c r="W40" s="140"/>
      <c r="X40" s="140"/>
      <c r="Y40" s="141"/>
      <c r="Z40" s="139"/>
      <c r="AA40" s="140"/>
      <c r="AB40" s="140"/>
      <c r="AC40" s="140"/>
      <c r="AD40" s="140"/>
      <c r="AE40" s="140"/>
      <c r="AF40" s="141"/>
      <c r="AG40" s="139"/>
      <c r="AH40" s="140"/>
      <c r="AI40" s="140"/>
      <c r="AJ40" s="140"/>
      <c r="AK40" s="140"/>
      <c r="AL40" s="140"/>
      <c r="AM40" s="141"/>
      <c r="AN40" s="139"/>
      <c r="AO40" s="140"/>
      <c r="AP40" s="140"/>
      <c r="AQ40" s="140"/>
      <c r="AR40" s="140"/>
      <c r="AS40" s="140"/>
      <c r="AT40" s="141"/>
      <c r="AU40" s="139"/>
      <c r="AV40" s="140"/>
      <c r="AW40" s="140"/>
      <c r="AX40" s="203"/>
      <c r="AY40" s="204"/>
      <c r="AZ40" s="205"/>
      <c r="BA40" s="206"/>
      <c r="BB40" s="207"/>
      <c r="BC40" s="208"/>
      <c r="BD40" s="208"/>
      <c r="BE40" s="208"/>
      <c r="BF40" s="209"/>
    </row>
    <row r="41" spans="2:58" ht="20.25" customHeight="1" x14ac:dyDescent="0.45">
      <c r="B41" s="149"/>
      <c r="C41" s="150"/>
      <c r="D41" s="151"/>
      <c r="E41" s="152"/>
      <c r="F41" s="153"/>
      <c r="G41" s="154"/>
      <c r="H41" s="155"/>
      <c r="I41" s="156"/>
      <c r="J41" s="156"/>
      <c r="K41" s="157"/>
      <c r="L41" s="158"/>
      <c r="M41" s="159"/>
      <c r="N41" s="159"/>
      <c r="O41" s="160"/>
      <c r="P41" s="161" t="s">
        <v>41</v>
      </c>
      <c r="Q41" s="162"/>
      <c r="R41" s="163"/>
      <c r="S41" s="164" t="str">
        <f>IF(S40="","",VLOOKUP(S40,'シフト記号表（勤務時間帯） (2)'!$C$6:$K$35,9,FALSE))</f>
        <v/>
      </c>
      <c r="T41" s="165" t="str">
        <f>IF(T40="","",VLOOKUP(T40,'シフト記号表（勤務時間帯） (2)'!$C$6:$K$35,9,FALSE))</f>
        <v/>
      </c>
      <c r="U41" s="165" t="str">
        <f>IF(U40="","",VLOOKUP(U40,'シフト記号表（勤務時間帯） (2)'!$C$6:$K$35,9,FALSE))</f>
        <v/>
      </c>
      <c r="V41" s="165" t="str">
        <f>IF(V40="","",VLOOKUP(V40,'シフト記号表（勤務時間帯） (2)'!$C$6:$K$35,9,FALSE))</f>
        <v/>
      </c>
      <c r="W41" s="165" t="str">
        <f>IF(W40="","",VLOOKUP(W40,'シフト記号表（勤務時間帯） (2)'!$C$6:$K$35,9,FALSE))</f>
        <v/>
      </c>
      <c r="X41" s="165" t="str">
        <f>IF(X40="","",VLOOKUP(X40,'シフト記号表（勤務時間帯） (2)'!$C$6:$K$35,9,FALSE))</f>
        <v/>
      </c>
      <c r="Y41" s="166" t="str">
        <f>IF(Y40="","",VLOOKUP(Y40,'シフト記号表（勤務時間帯） (2)'!$C$6:$K$35,9,FALSE))</f>
        <v/>
      </c>
      <c r="Z41" s="164" t="str">
        <f>IF(Z40="","",VLOOKUP(Z40,'シフト記号表（勤務時間帯） (2)'!$C$6:$K$35,9,FALSE))</f>
        <v/>
      </c>
      <c r="AA41" s="165" t="str">
        <f>IF(AA40="","",VLOOKUP(AA40,'シフト記号表（勤務時間帯） (2)'!$C$6:$K$35,9,FALSE))</f>
        <v/>
      </c>
      <c r="AB41" s="165" t="str">
        <f>IF(AB40="","",VLOOKUP(AB40,'シフト記号表（勤務時間帯） (2)'!$C$6:$K$35,9,FALSE))</f>
        <v/>
      </c>
      <c r="AC41" s="165" t="str">
        <f>IF(AC40="","",VLOOKUP(AC40,'シフト記号表（勤務時間帯） (2)'!$C$6:$K$35,9,FALSE))</f>
        <v/>
      </c>
      <c r="AD41" s="165" t="str">
        <f>IF(AD40="","",VLOOKUP(AD40,'シフト記号表（勤務時間帯） (2)'!$C$6:$K$35,9,FALSE))</f>
        <v/>
      </c>
      <c r="AE41" s="165" t="str">
        <f>IF(AE40="","",VLOOKUP(AE40,'シフト記号表（勤務時間帯） (2)'!$C$6:$K$35,9,FALSE))</f>
        <v/>
      </c>
      <c r="AF41" s="166" t="str">
        <f>IF(AF40="","",VLOOKUP(AF40,'シフト記号表（勤務時間帯） (2)'!$C$6:$K$35,9,FALSE))</f>
        <v/>
      </c>
      <c r="AG41" s="164" t="str">
        <f>IF(AG40="","",VLOOKUP(AG40,'シフト記号表（勤務時間帯） (2)'!$C$6:$K$35,9,FALSE))</f>
        <v/>
      </c>
      <c r="AH41" s="165" t="str">
        <f>IF(AH40="","",VLOOKUP(AH40,'シフト記号表（勤務時間帯） (2)'!$C$6:$K$35,9,FALSE))</f>
        <v/>
      </c>
      <c r="AI41" s="165" t="str">
        <f>IF(AI40="","",VLOOKUP(AI40,'シフト記号表（勤務時間帯） (2)'!$C$6:$K$35,9,FALSE))</f>
        <v/>
      </c>
      <c r="AJ41" s="165" t="str">
        <f>IF(AJ40="","",VLOOKUP(AJ40,'シフト記号表（勤務時間帯） (2)'!$C$6:$K$35,9,FALSE))</f>
        <v/>
      </c>
      <c r="AK41" s="165" t="str">
        <f>IF(AK40="","",VLOOKUP(AK40,'シフト記号表（勤務時間帯） (2)'!$C$6:$K$35,9,FALSE))</f>
        <v/>
      </c>
      <c r="AL41" s="165" t="str">
        <f>IF(AL40="","",VLOOKUP(AL40,'シフト記号表（勤務時間帯） (2)'!$C$6:$K$35,9,FALSE))</f>
        <v/>
      </c>
      <c r="AM41" s="166" t="str">
        <f>IF(AM40="","",VLOOKUP(AM40,'シフト記号表（勤務時間帯） (2)'!$C$6:$K$35,9,FALSE))</f>
        <v/>
      </c>
      <c r="AN41" s="164" t="str">
        <f>IF(AN40="","",VLOOKUP(AN40,'シフト記号表（勤務時間帯） (2)'!$C$6:$K$35,9,FALSE))</f>
        <v/>
      </c>
      <c r="AO41" s="165" t="str">
        <f>IF(AO40="","",VLOOKUP(AO40,'シフト記号表（勤務時間帯） (2)'!$C$6:$K$35,9,FALSE))</f>
        <v/>
      </c>
      <c r="AP41" s="165" t="str">
        <f>IF(AP40="","",VLOOKUP(AP40,'シフト記号表（勤務時間帯） (2)'!$C$6:$K$35,9,FALSE))</f>
        <v/>
      </c>
      <c r="AQ41" s="165" t="str">
        <f>IF(AQ40="","",VLOOKUP(AQ40,'シフト記号表（勤務時間帯） (2)'!$C$6:$K$35,9,FALSE))</f>
        <v/>
      </c>
      <c r="AR41" s="165" t="str">
        <f>IF(AR40="","",VLOOKUP(AR40,'シフト記号表（勤務時間帯） (2)'!$C$6:$K$35,9,FALSE))</f>
        <v/>
      </c>
      <c r="AS41" s="165" t="str">
        <f>IF(AS40="","",VLOOKUP(AS40,'シフト記号表（勤務時間帯） (2)'!$C$6:$K$35,9,FALSE))</f>
        <v/>
      </c>
      <c r="AT41" s="166" t="str">
        <f>IF(AT40="","",VLOOKUP(AT40,'シフト記号表（勤務時間帯） (2)'!$C$6:$K$35,9,FALSE))</f>
        <v/>
      </c>
      <c r="AU41" s="164" t="str">
        <f>IF(AU40="","",VLOOKUP(AU40,'シフト記号表（勤務時間帯） (2)'!$C$6:$K$35,9,FALSE))</f>
        <v/>
      </c>
      <c r="AV41" s="165" t="str">
        <f>IF(AV40="","",VLOOKUP(AV40,'シフト記号表（勤務時間帯） (2)'!$C$6:$K$35,9,FALSE))</f>
        <v/>
      </c>
      <c r="AW41" s="165" t="str">
        <f>IF(AW40="","",VLOOKUP(AW40,'シフト記号表（勤務時間帯） (2)'!$C$6:$K$35,9,FALSE))</f>
        <v/>
      </c>
      <c r="AX41" s="167">
        <f>IF($BB$3="４週",SUM(S41:AT41),IF($BB$3="暦月",SUM(S41:AW41),""))</f>
        <v>0</v>
      </c>
      <c r="AY41" s="168"/>
      <c r="AZ41" s="169">
        <f>IF($BB$3="４週",AX41/4,IF($BB$3="暦月",通所リハ!AX41/(通所リハ!$BB$8/7),""))</f>
        <v>0</v>
      </c>
      <c r="BA41" s="170"/>
      <c r="BB41" s="171"/>
      <c r="BC41" s="172"/>
      <c r="BD41" s="172"/>
      <c r="BE41" s="172"/>
      <c r="BF41" s="173"/>
    </row>
    <row r="42" spans="2:58" ht="20.25" customHeight="1" x14ac:dyDescent="0.45">
      <c r="B42" s="149"/>
      <c r="C42" s="174"/>
      <c r="D42" s="175"/>
      <c r="E42" s="176"/>
      <c r="F42" s="153">
        <f>C40</f>
        <v>0</v>
      </c>
      <c r="G42" s="210"/>
      <c r="H42" s="155"/>
      <c r="I42" s="156"/>
      <c r="J42" s="156"/>
      <c r="K42" s="157"/>
      <c r="L42" s="211"/>
      <c r="M42" s="212"/>
      <c r="N42" s="212"/>
      <c r="O42" s="213"/>
      <c r="P42" s="178" t="s">
        <v>42</v>
      </c>
      <c r="Q42" s="179"/>
      <c r="R42" s="180"/>
      <c r="S42" s="181" t="str">
        <f>IF(S40="","",VLOOKUP(S40,'シフト記号表（勤務時間帯） (2)'!$C$6:$U$35,19,FALSE))</f>
        <v/>
      </c>
      <c r="T42" s="182" t="str">
        <f>IF(T40="","",VLOOKUP(T40,'シフト記号表（勤務時間帯） (2)'!$C$6:$U$35,19,FALSE))</f>
        <v/>
      </c>
      <c r="U42" s="182" t="str">
        <f>IF(U40="","",VLOOKUP(U40,'シフト記号表（勤務時間帯） (2)'!$C$6:$U$35,19,FALSE))</f>
        <v/>
      </c>
      <c r="V42" s="182" t="str">
        <f>IF(V40="","",VLOOKUP(V40,'シフト記号表（勤務時間帯） (2)'!$C$6:$U$35,19,FALSE))</f>
        <v/>
      </c>
      <c r="W42" s="182" t="str">
        <f>IF(W40="","",VLOOKUP(W40,'シフト記号表（勤務時間帯） (2)'!$C$6:$U$35,19,FALSE))</f>
        <v/>
      </c>
      <c r="X42" s="182" t="str">
        <f>IF(X40="","",VLOOKUP(X40,'シフト記号表（勤務時間帯） (2)'!$C$6:$U$35,19,FALSE))</f>
        <v/>
      </c>
      <c r="Y42" s="183" t="str">
        <f>IF(Y40="","",VLOOKUP(Y40,'シフト記号表（勤務時間帯） (2)'!$C$6:$U$35,19,FALSE))</f>
        <v/>
      </c>
      <c r="Z42" s="181" t="str">
        <f>IF(Z40="","",VLOOKUP(Z40,'シフト記号表（勤務時間帯） (2)'!$C$6:$U$35,19,FALSE))</f>
        <v/>
      </c>
      <c r="AA42" s="182" t="str">
        <f>IF(AA40="","",VLOOKUP(AA40,'シフト記号表（勤務時間帯） (2)'!$C$6:$U$35,19,FALSE))</f>
        <v/>
      </c>
      <c r="AB42" s="182" t="str">
        <f>IF(AB40="","",VLOOKUP(AB40,'シフト記号表（勤務時間帯） (2)'!$C$6:$U$35,19,FALSE))</f>
        <v/>
      </c>
      <c r="AC42" s="182" t="str">
        <f>IF(AC40="","",VLOOKUP(AC40,'シフト記号表（勤務時間帯） (2)'!$C$6:$U$35,19,FALSE))</f>
        <v/>
      </c>
      <c r="AD42" s="182" t="str">
        <f>IF(AD40="","",VLOOKUP(AD40,'シフト記号表（勤務時間帯） (2)'!$C$6:$U$35,19,FALSE))</f>
        <v/>
      </c>
      <c r="AE42" s="182" t="str">
        <f>IF(AE40="","",VLOOKUP(AE40,'シフト記号表（勤務時間帯） (2)'!$C$6:$U$35,19,FALSE))</f>
        <v/>
      </c>
      <c r="AF42" s="183" t="str">
        <f>IF(AF40="","",VLOOKUP(AF40,'シフト記号表（勤務時間帯） (2)'!$C$6:$U$35,19,FALSE))</f>
        <v/>
      </c>
      <c r="AG42" s="181" t="str">
        <f>IF(AG40="","",VLOOKUP(AG40,'シフト記号表（勤務時間帯） (2)'!$C$6:$U$35,19,FALSE))</f>
        <v/>
      </c>
      <c r="AH42" s="182" t="str">
        <f>IF(AH40="","",VLOOKUP(AH40,'シフト記号表（勤務時間帯） (2)'!$C$6:$U$35,19,FALSE))</f>
        <v/>
      </c>
      <c r="AI42" s="182" t="str">
        <f>IF(AI40="","",VLOOKUP(AI40,'シフト記号表（勤務時間帯） (2)'!$C$6:$U$35,19,FALSE))</f>
        <v/>
      </c>
      <c r="AJ42" s="182" t="str">
        <f>IF(AJ40="","",VLOOKUP(AJ40,'シフト記号表（勤務時間帯） (2)'!$C$6:$U$35,19,FALSE))</f>
        <v/>
      </c>
      <c r="AK42" s="182" t="str">
        <f>IF(AK40="","",VLOOKUP(AK40,'シフト記号表（勤務時間帯） (2)'!$C$6:$U$35,19,FALSE))</f>
        <v/>
      </c>
      <c r="AL42" s="182" t="str">
        <f>IF(AL40="","",VLOOKUP(AL40,'シフト記号表（勤務時間帯） (2)'!$C$6:$U$35,19,FALSE))</f>
        <v/>
      </c>
      <c r="AM42" s="183" t="str">
        <f>IF(AM40="","",VLOOKUP(AM40,'シフト記号表（勤務時間帯） (2)'!$C$6:$U$35,19,FALSE))</f>
        <v/>
      </c>
      <c r="AN42" s="181" t="str">
        <f>IF(AN40="","",VLOOKUP(AN40,'シフト記号表（勤務時間帯） (2)'!$C$6:$U$35,19,FALSE))</f>
        <v/>
      </c>
      <c r="AO42" s="182" t="str">
        <f>IF(AO40="","",VLOOKUP(AO40,'シフト記号表（勤務時間帯） (2)'!$C$6:$U$35,19,FALSE))</f>
        <v/>
      </c>
      <c r="AP42" s="182" t="str">
        <f>IF(AP40="","",VLOOKUP(AP40,'シフト記号表（勤務時間帯） (2)'!$C$6:$U$35,19,FALSE))</f>
        <v/>
      </c>
      <c r="AQ42" s="182" t="str">
        <f>IF(AQ40="","",VLOOKUP(AQ40,'シフト記号表（勤務時間帯） (2)'!$C$6:$U$35,19,FALSE))</f>
        <v/>
      </c>
      <c r="AR42" s="182" t="str">
        <f>IF(AR40="","",VLOOKUP(AR40,'シフト記号表（勤務時間帯） (2)'!$C$6:$U$35,19,FALSE))</f>
        <v/>
      </c>
      <c r="AS42" s="182" t="str">
        <f>IF(AS40="","",VLOOKUP(AS40,'シフト記号表（勤務時間帯） (2)'!$C$6:$U$35,19,FALSE))</f>
        <v/>
      </c>
      <c r="AT42" s="183" t="str">
        <f>IF(AT40="","",VLOOKUP(AT40,'シフト記号表（勤務時間帯） (2)'!$C$6:$U$35,19,FALSE))</f>
        <v/>
      </c>
      <c r="AU42" s="181" t="str">
        <f>IF(AU40="","",VLOOKUP(AU40,'シフト記号表（勤務時間帯） (2)'!$C$6:$U$35,19,FALSE))</f>
        <v/>
      </c>
      <c r="AV42" s="182" t="str">
        <f>IF(AV40="","",VLOOKUP(AV40,'シフト記号表（勤務時間帯） (2)'!$C$6:$U$35,19,FALSE))</f>
        <v/>
      </c>
      <c r="AW42" s="182" t="str">
        <f>IF(AW40="","",VLOOKUP(AW40,'シフト記号表（勤務時間帯） (2)'!$C$6:$U$35,19,FALSE))</f>
        <v/>
      </c>
      <c r="AX42" s="184">
        <f>IF($BB$3="４週",SUM(S42:AT42),IF($BB$3="暦月",SUM(S42:AW42),""))</f>
        <v>0</v>
      </c>
      <c r="AY42" s="185"/>
      <c r="AZ42" s="186">
        <f>IF($BB$3="４週",AX42/4,IF($BB$3="暦月",通所リハ!AX42/(通所リハ!$BB$8/7),""))</f>
        <v>0</v>
      </c>
      <c r="BA42" s="187"/>
      <c r="BB42" s="188"/>
      <c r="BC42" s="189"/>
      <c r="BD42" s="189"/>
      <c r="BE42" s="189"/>
      <c r="BF42" s="190"/>
    </row>
    <row r="43" spans="2:58" ht="20.25" customHeight="1" x14ac:dyDescent="0.45">
      <c r="B43" s="149">
        <f>B40+1</f>
        <v>8</v>
      </c>
      <c r="C43" s="191"/>
      <c r="D43" s="192"/>
      <c r="E43" s="193"/>
      <c r="F43" s="194"/>
      <c r="G43" s="195"/>
      <c r="H43" s="196"/>
      <c r="I43" s="156"/>
      <c r="J43" s="156"/>
      <c r="K43" s="157"/>
      <c r="L43" s="197"/>
      <c r="M43" s="198"/>
      <c r="N43" s="198"/>
      <c r="O43" s="199"/>
      <c r="P43" s="200" t="s">
        <v>40</v>
      </c>
      <c r="Q43" s="201"/>
      <c r="R43" s="202"/>
      <c r="S43" s="139"/>
      <c r="T43" s="140"/>
      <c r="U43" s="140"/>
      <c r="V43" s="140"/>
      <c r="W43" s="140"/>
      <c r="X43" s="140"/>
      <c r="Y43" s="141"/>
      <c r="Z43" s="139"/>
      <c r="AA43" s="140"/>
      <c r="AB43" s="140"/>
      <c r="AC43" s="140"/>
      <c r="AD43" s="140"/>
      <c r="AE43" s="140"/>
      <c r="AF43" s="141"/>
      <c r="AG43" s="139"/>
      <c r="AH43" s="140"/>
      <c r="AI43" s="140"/>
      <c r="AJ43" s="140"/>
      <c r="AK43" s="140"/>
      <c r="AL43" s="140"/>
      <c r="AM43" s="141"/>
      <c r="AN43" s="139"/>
      <c r="AO43" s="140"/>
      <c r="AP43" s="140"/>
      <c r="AQ43" s="140"/>
      <c r="AR43" s="140"/>
      <c r="AS43" s="140"/>
      <c r="AT43" s="141"/>
      <c r="AU43" s="139"/>
      <c r="AV43" s="140"/>
      <c r="AW43" s="140"/>
      <c r="AX43" s="203"/>
      <c r="AY43" s="204"/>
      <c r="AZ43" s="205"/>
      <c r="BA43" s="206"/>
      <c r="BB43" s="207"/>
      <c r="BC43" s="208"/>
      <c r="BD43" s="208"/>
      <c r="BE43" s="208"/>
      <c r="BF43" s="209"/>
    </row>
    <row r="44" spans="2:58" ht="20.25" customHeight="1" x14ac:dyDescent="0.45">
      <c r="B44" s="149"/>
      <c r="C44" s="150"/>
      <c r="D44" s="151"/>
      <c r="E44" s="152"/>
      <c r="F44" s="153"/>
      <c r="G44" s="154"/>
      <c r="H44" s="155"/>
      <c r="I44" s="156"/>
      <c r="J44" s="156"/>
      <c r="K44" s="157"/>
      <c r="L44" s="158"/>
      <c r="M44" s="159"/>
      <c r="N44" s="159"/>
      <c r="O44" s="160"/>
      <c r="P44" s="161" t="s">
        <v>41</v>
      </c>
      <c r="Q44" s="162"/>
      <c r="R44" s="163"/>
      <c r="S44" s="164" t="str">
        <f>IF(S43="","",VLOOKUP(S43,'シフト記号表（勤務時間帯） (2)'!$C$6:$K$35,9,FALSE))</f>
        <v/>
      </c>
      <c r="T44" s="165" t="str">
        <f>IF(T43="","",VLOOKUP(T43,'シフト記号表（勤務時間帯） (2)'!$C$6:$K$35,9,FALSE))</f>
        <v/>
      </c>
      <c r="U44" s="165" t="str">
        <f>IF(U43="","",VLOOKUP(U43,'シフト記号表（勤務時間帯） (2)'!$C$6:$K$35,9,FALSE))</f>
        <v/>
      </c>
      <c r="V44" s="165" t="str">
        <f>IF(V43="","",VLOOKUP(V43,'シフト記号表（勤務時間帯） (2)'!$C$6:$K$35,9,FALSE))</f>
        <v/>
      </c>
      <c r="W44" s="165" t="str">
        <f>IF(W43="","",VLOOKUP(W43,'シフト記号表（勤務時間帯） (2)'!$C$6:$K$35,9,FALSE))</f>
        <v/>
      </c>
      <c r="X44" s="165" t="str">
        <f>IF(X43="","",VLOOKUP(X43,'シフト記号表（勤務時間帯） (2)'!$C$6:$K$35,9,FALSE))</f>
        <v/>
      </c>
      <c r="Y44" s="166" t="str">
        <f>IF(Y43="","",VLOOKUP(Y43,'シフト記号表（勤務時間帯） (2)'!$C$6:$K$35,9,FALSE))</f>
        <v/>
      </c>
      <c r="Z44" s="164" t="str">
        <f>IF(Z43="","",VLOOKUP(Z43,'シフト記号表（勤務時間帯） (2)'!$C$6:$K$35,9,FALSE))</f>
        <v/>
      </c>
      <c r="AA44" s="165" t="str">
        <f>IF(AA43="","",VLOOKUP(AA43,'シフト記号表（勤務時間帯） (2)'!$C$6:$K$35,9,FALSE))</f>
        <v/>
      </c>
      <c r="AB44" s="165" t="str">
        <f>IF(AB43="","",VLOOKUP(AB43,'シフト記号表（勤務時間帯） (2)'!$C$6:$K$35,9,FALSE))</f>
        <v/>
      </c>
      <c r="AC44" s="165" t="str">
        <f>IF(AC43="","",VLOOKUP(AC43,'シフト記号表（勤務時間帯） (2)'!$C$6:$K$35,9,FALSE))</f>
        <v/>
      </c>
      <c r="AD44" s="165" t="str">
        <f>IF(AD43="","",VLOOKUP(AD43,'シフト記号表（勤務時間帯） (2)'!$C$6:$K$35,9,FALSE))</f>
        <v/>
      </c>
      <c r="AE44" s="165" t="str">
        <f>IF(AE43="","",VLOOKUP(AE43,'シフト記号表（勤務時間帯） (2)'!$C$6:$K$35,9,FALSE))</f>
        <v/>
      </c>
      <c r="AF44" s="166" t="str">
        <f>IF(AF43="","",VLOOKUP(AF43,'シフト記号表（勤務時間帯） (2)'!$C$6:$K$35,9,FALSE))</f>
        <v/>
      </c>
      <c r="AG44" s="164" t="str">
        <f>IF(AG43="","",VLOOKUP(AG43,'シフト記号表（勤務時間帯） (2)'!$C$6:$K$35,9,FALSE))</f>
        <v/>
      </c>
      <c r="AH44" s="165" t="str">
        <f>IF(AH43="","",VLOOKUP(AH43,'シフト記号表（勤務時間帯） (2)'!$C$6:$K$35,9,FALSE))</f>
        <v/>
      </c>
      <c r="AI44" s="165" t="str">
        <f>IF(AI43="","",VLOOKUP(AI43,'シフト記号表（勤務時間帯） (2)'!$C$6:$K$35,9,FALSE))</f>
        <v/>
      </c>
      <c r="AJ44" s="165" t="str">
        <f>IF(AJ43="","",VLOOKUP(AJ43,'シフト記号表（勤務時間帯） (2)'!$C$6:$K$35,9,FALSE))</f>
        <v/>
      </c>
      <c r="AK44" s="165" t="str">
        <f>IF(AK43="","",VLOOKUP(AK43,'シフト記号表（勤務時間帯） (2)'!$C$6:$K$35,9,FALSE))</f>
        <v/>
      </c>
      <c r="AL44" s="165" t="str">
        <f>IF(AL43="","",VLOOKUP(AL43,'シフト記号表（勤務時間帯） (2)'!$C$6:$K$35,9,FALSE))</f>
        <v/>
      </c>
      <c r="AM44" s="166" t="str">
        <f>IF(AM43="","",VLOOKUP(AM43,'シフト記号表（勤務時間帯） (2)'!$C$6:$K$35,9,FALSE))</f>
        <v/>
      </c>
      <c r="AN44" s="164" t="str">
        <f>IF(AN43="","",VLOOKUP(AN43,'シフト記号表（勤務時間帯） (2)'!$C$6:$K$35,9,FALSE))</f>
        <v/>
      </c>
      <c r="AO44" s="165" t="str">
        <f>IF(AO43="","",VLOOKUP(AO43,'シフト記号表（勤務時間帯） (2)'!$C$6:$K$35,9,FALSE))</f>
        <v/>
      </c>
      <c r="AP44" s="165" t="str">
        <f>IF(AP43="","",VLOOKUP(AP43,'シフト記号表（勤務時間帯） (2)'!$C$6:$K$35,9,FALSE))</f>
        <v/>
      </c>
      <c r="AQ44" s="165" t="str">
        <f>IF(AQ43="","",VLOOKUP(AQ43,'シフト記号表（勤務時間帯） (2)'!$C$6:$K$35,9,FALSE))</f>
        <v/>
      </c>
      <c r="AR44" s="165" t="str">
        <f>IF(AR43="","",VLOOKUP(AR43,'シフト記号表（勤務時間帯） (2)'!$C$6:$K$35,9,FALSE))</f>
        <v/>
      </c>
      <c r="AS44" s="165" t="str">
        <f>IF(AS43="","",VLOOKUP(AS43,'シフト記号表（勤務時間帯） (2)'!$C$6:$K$35,9,FALSE))</f>
        <v/>
      </c>
      <c r="AT44" s="166" t="str">
        <f>IF(AT43="","",VLOOKUP(AT43,'シフト記号表（勤務時間帯） (2)'!$C$6:$K$35,9,FALSE))</f>
        <v/>
      </c>
      <c r="AU44" s="164" t="str">
        <f>IF(AU43="","",VLOOKUP(AU43,'シフト記号表（勤務時間帯） (2)'!$C$6:$K$35,9,FALSE))</f>
        <v/>
      </c>
      <c r="AV44" s="165" t="str">
        <f>IF(AV43="","",VLOOKUP(AV43,'シフト記号表（勤務時間帯） (2)'!$C$6:$K$35,9,FALSE))</f>
        <v/>
      </c>
      <c r="AW44" s="165" t="str">
        <f>IF(AW43="","",VLOOKUP(AW43,'シフト記号表（勤務時間帯） (2)'!$C$6:$K$35,9,FALSE))</f>
        <v/>
      </c>
      <c r="AX44" s="167">
        <f>IF($BB$3="４週",SUM(S44:AT44),IF($BB$3="暦月",SUM(S44:AW44),""))</f>
        <v>0</v>
      </c>
      <c r="AY44" s="168"/>
      <c r="AZ44" s="169">
        <f>IF($BB$3="４週",AX44/4,IF($BB$3="暦月",通所リハ!AX44/(通所リハ!$BB$8/7),""))</f>
        <v>0</v>
      </c>
      <c r="BA44" s="170"/>
      <c r="BB44" s="171"/>
      <c r="BC44" s="172"/>
      <c r="BD44" s="172"/>
      <c r="BE44" s="172"/>
      <c r="BF44" s="173"/>
    </row>
    <row r="45" spans="2:58" ht="20.25" customHeight="1" x14ac:dyDescent="0.45">
      <c r="B45" s="149"/>
      <c r="C45" s="174"/>
      <c r="D45" s="175"/>
      <c r="E45" s="176"/>
      <c r="F45" s="153">
        <f>C43</f>
        <v>0</v>
      </c>
      <c r="G45" s="210"/>
      <c r="H45" s="155"/>
      <c r="I45" s="156"/>
      <c r="J45" s="156"/>
      <c r="K45" s="157"/>
      <c r="L45" s="211"/>
      <c r="M45" s="212"/>
      <c r="N45" s="212"/>
      <c r="O45" s="213"/>
      <c r="P45" s="178" t="s">
        <v>42</v>
      </c>
      <c r="Q45" s="179"/>
      <c r="R45" s="180"/>
      <c r="S45" s="181" t="str">
        <f>IF(S43="","",VLOOKUP(S43,'シフト記号表（勤務時間帯） (2)'!$C$6:$U$35,19,FALSE))</f>
        <v/>
      </c>
      <c r="T45" s="182" t="str">
        <f>IF(T43="","",VLOOKUP(T43,'シフト記号表（勤務時間帯） (2)'!$C$6:$U$35,19,FALSE))</f>
        <v/>
      </c>
      <c r="U45" s="182" t="str">
        <f>IF(U43="","",VLOOKUP(U43,'シフト記号表（勤務時間帯） (2)'!$C$6:$U$35,19,FALSE))</f>
        <v/>
      </c>
      <c r="V45" s="182" t="str">
        <f>IF(V43="","",VLOOKUP(V43,'シフト記号表（勤務時間帯） (2)'!$C$6:$U$35,19,FALSE))</f>
        <v/>
      </c>
      <c r="W45" s="182" t="str">
        <f>IF(W43="","",VLOOKUP(W43,'シフト記号表（勤務時間帯） (2)'!$C$6:$U$35,19,FALSE))</f>
        <v/>
      </c>
      <c r="X45" s="182" t="str">
        <f>IF(X43="","",VLOOKUP(X43,'シフト記号表（勤務時間帯） (2)'!$C$6:$U$35,19,FALSE))</f>
        <v/>
      </c>
      <c r="Y45" s="183" t="str">
        <f>IF(Y43="","",VLOOKUP(Y43,'シフト記号表（勤務時間帯） (2)'!$C$6:$U$35,19,FALSE))</f>
        <v/>
      </c>
      <c r="Z45" s="181" t="str">
        <f>IF(Z43="","",VLOOKUP(Z43,'シフト記号表（勤務時間帯） (2)'!$C$6:$U$35,19,FALSE))</f>
        <v/>
      </c>
      <c r="AA45" s="182" t="str">
        <f>IF(AA43="","",VLOOKUP(AA43,'シフト記号表（勤務時間帯） (2)'!$C$6:$U$35,19,FALSE))</f>
        <v/>
      </c>
      <c r="AB45" s="182" t="str">
        <f>IF(AB43="","",VLOOKUP(AB43,'シフト記号表（勤務時間帯） (2)'!$C$6:$U$35,19,FALSE))</f>
        <v/>
      </c>
      <c r="AC45" s="182" t="str">
        <f>IF(AC43="","",VLOOKUP(AC43,'シフト記号表（勤務時間帯） (2)'!$C$6:$U$35,19,FALSE))</f>
        <v/>
      </c>
      <c r="AD45" s="182" t="str">
        <f>IF(AD43="","",VLOOKUP(AD43,'シフト記号表（勤務時間帯） (2)'!$C$6:$U$35,19,FALSE))</f>
        <v/>
      </c>
      <c r="AE45" s="182" t="str">
        <f>IF(AE43="","",VLOOKUP(AE43,'シフト記号表（勤務時間帯） (2)'!$C$6:$U$35,19,FALSE))</f>
        <v/>
      </c>
      <c r="AF45" s="183" t="str">
        <f>IF(AF43="","",VLOOKUP(AF43,'シフト記号表（勤務時間帯） (2)'!$C$6:$U$35,19,FALSE))</f>
        <v/>
      </c>
      <c r="AG45" s="181" t="str">
        <f>IF(AG43="","",VLOOKUP(AG43,'シフト記号表（勤務時間帯） (2)'!$C$6:$U$35,19,FALSE))</f>
        <v/>
      </c>
      <c r="AH45" s="182" t="str">
        <f>IF(AH43="","",VLOOKUP(AH43,'シフト記号表（勤務時間帯） (2)'!$C$6:$U$35,19,FALSE))</f>
        <v/>
      </c>
      <c r="AI45" s="182" t="str">
        <f>IF(AI43="","",VLOOKUP(AI43,'シフト記号表（勤務時間帯） (2)'!$C$6:$U$35,19,FALSE))</f>
        <v/>
      </c>
      <c r="AJ45" s="182" t="str">
        <f>IF(AJ43="","",VLOOKUP(AJ43,'シフト記号表（勤務時間帯） (2)'!$C$6:$U$35,19,FALSE))</f>
        <v/>
      </c>
      <c r="AK45" s="182" t="str">
        <f>IF(AK43="","",VLOOKUP(AK43,'シフト記号表（勤務時間帯） (2)'!$C$6:$U$35,19,FALSE))</f>
        <v/>
      </c>
      <c r="AL45" s="182" t="str">
        <f>IF(AL43="","",VLOOKUP(AL43,'シフト記号表（勤務時間帯） (2)'!$C$6:$U$35,19,FALSE))</f>
        <v/>
      </c>
      <c r="AM45" s="183" t="str">
        <f>IF(AM43="","",VLOOKUP(AM43,'シフト記号表（勤務時間帯） (2)'!$C$6:$U$35,19,FALSE))</f>
        <v/>
      </c>
      <c r="AN45" s="181" t="str">
        <f>IF(AN43="","",VLOOKUP(AN43,'シフト記号表（勤務時間帯） (2)'!$C$6:$U$35,19,FALSE))</f>
        <v/>
      </c>
      <c r="AO45" s="182" t="str">
        <f>IF(AO43="","",VLOOKUP(AO43,'シフト記号表（勤務時間帯） (2)'!$C$6:$U$35,19,FALSE))</f>
        <v/>
      </c>
      <c r="AP45" s="182" t="str">
        <f>IF(AP43="","",VLOOKUP(AP43,'シフト記号表（勤務時間帯） (2)'!$C$6:$U$35,19,FALSE))</f>
        <v/>
      </c>
      <c r="AQ45" s="182" t="str">
        <f>IF(AQ43="","",VLOOKUP(AQ43,'シフト記号表（勤務時間帯） (2)'!$C$6:$U$35,19,FALSE))</f>
        <v/>
      </c>
      <c r="AR45" s="182" t="str">
        <f>IF(AR43="","",VLOOKUP(AR43,'シフト記号表（勤務時間帯） (2)'!$C$6:$U$35,19,FALSE))</f>
        <v/>
      </c>
      <c r="AS45" s="182" t="str">
        <f>IF(AS43="","",VLOOKUP(AS43,'シフト記号表（勤務時間帯） (2)'!$C$6:$U$35,19,FALSE))</f>
        <v/>
      </c>
      <c r="AT45" s="183" t="str">
        <f>IF(AT43="","",VLOOKUP(AT43,'シフト記号表（勤務時間帯） (2)'!$C$6:$U$35,19,FALSE))</f>
        <v/>
      </c>
      <c r="AU45" s="181" t="str">
        <f>IF(AU43="","",VLOOKUP(AU43,'シフト記号表（勤務時間帯） (2)'!$C$6:$U$35,19,FALSE))</f>
        <v/>
      </c>
      <c r="AV45" s="182" t="str">
        <f>IF(AV43="","",VLOOKUP(AV43,'シフト記号表（勤務時間帯） (2)'!$C$6:$U$35,19,FALSE))</f>
        <v/>
      </c>
      <c r="AW45" s="182" t="str">
        <f>IF(AW43="","",VLOOKUP(AW43,'シフト記号表（勤務時間帯） (2)'!$C$6:$U$35,19,FALSE))</f>
        <v/>
      </c>
      <c r="AX45" s="184">
        <f>IF($BB$3="４週",SUM(S45:AT45),IF($BB$3="暦月",SUM(S45:AW45),""))</f>
        <v>0</v>
      </c>
      <c r="AY45" s="185"/>
      <c r="AZ45" s="186">
        <f>IF($BB$3="４週",AX45/4,IF($BB$3="暦月",通所リハ!AX45/(通所リハ!$BB$8/7),""))</f>
        <v>0</v>
      </c>
      <c r="BA45" s="187"/>
      <c r="BB45" s="188"/>
      <c r="BC45" s="189"/>
      <c r="BD45" s="189"/>
      <c r="BE45" s="189"/>
      <c r="BF45" s="190"/>
    </row>
    <row r="46" spans="2:58" ht="20.25" customHeight="1" x14ac:dyDescent="0.45">
      <c r="B46" s="149">
        <f>B43+1</f>
        <v>9</v>
      </c>
      <c r="C46" s="191"/>
      <c r="D46" s="192"/>
      <c r="E46" s="193"/>
      <c r="F46" s="194"/>
      <c r="G46" s="195"/>
      <c r="H46" s="196"/>
      <c r="I46" s="156"/>
      <c r="J46" s="156"/>
      <c r="K46" s="157"/>
      <c r="L46" s="197"/>
      <c r="M46" s="198"/>
      <c r="N46" s="198"/>
      <c r="O46" s="199"/>
      <c r="P46" s="200" t="s">
        <v>40</v>
      </c>
      <c r="Q46" s="201"/>
      <c r="R46" s="202"/>
      <c r="S46" s="139"/>
      <c r="T46" s="140"/>
      <c r="U46" s="140"/>
      <c r="V46" s="140"/>
      <c r="W46" s="140"/>
      <c r="X46" s="140"/>
      <c r="Y46" s="141"/>
      <c r="Z46" s="139"/>
      <c r="AA46" s="140"/>
      <c r="AB46" s="140"/>
      <c r="AC46" s="140"/>
      <c r="AD46" s="140"/>
      <c r="AE46" s="140"/>
      <c r="AF46" s="141"/>
      <c r="AG46" s="139"/>
      <c r="AH46" s="140"/>
      <c r="AI46" s="140"/>
      <c r="AJ46" s="140"/>
      <c r="AK46" s="140"/>
      <c r="AL46" s="140"/>
      <c r="AM46" s="141"/>
      <c r="AN46" s="139"/>
      <c r="AO46" s="140"/>
      <c r="AP46" s="140"/>
      <c r="AQ46" s="140"/>
      <c r="AR46" s="140"/>
      <c r="AS46" s="140"/>
      <c r="AT46" s="141"/>
      <c r="AU46" s="139"/>
      <c r="AV46" s="140"/>
      <c r="AW46" s="140"/>
      <c r="AX46" s="203"/>
      <c r="AY46" s="204"/>
      <c r="AZ46" s="205"/>
      <c r="BA46" s="206"/>
      <c r="BB46" s="207"/>
      <c r="BC46" s="208"/>
      <c r="BD46" s="208"/>
      <c r="BE46" s="208"/>
      <c r="BF46" s="209"/>
    </row>
    <row r="47" spans="2:58" ht="20.25" customHeight="1" x14ac:dyDescent="0.45">
      <c r="B47" s="149"/>
      <c r="C47" s="150"/>
      <c r="D47" s="151"/>
      <c r="E47" s="152"/>
      <c r="F47" s="153"/>
      <c r="G47" s="154"/>
      <c r="H47" s="155"/>
      <c r="I47" s="156"/>
      <c r="J47" s="156"/>
      <c r="K47" s="157"/>
      <c r="L47" s="158"/>
      <c r="M47" s="159"/>
      <c r="N47" s="159"/>
      <c r="O47" s="160"/>
      <c r="P47" s="161" t="s">
        <v>41</v>
      </c>
      <c r="Q47" s="162"/>
      <c r="R47" s="163"/>
      <c r="S47" s="164" t="str">
        <f>IF(S46="","",VLOOKUP(S46,'シフト記号表（勤務時間帯） (2)'!$C$6:$K$35,9,FALSE))</f>
        <v/>
      </c>
      <c r="T47" s="165" t="str">
        <f>IF(T46="","",VLOOKUP(T46,'シフト記号表（勤務時間帯） (2)'!$C$6:$K$35,9,FALSE))</f>
        <v/>
      </c>
      <c r="U47" s="165" t="str">
        <f>IF(U46="","",VLOOKUP(U46,'シフト記号表（勤務時間帯） (2)'!$C$6:$K$35,9,FALSE))</f>
        <v/>
      </c>
      <c r="V47" s="165" t="str">
        <f>IF(V46="","",VLOOKUP(V46,'シフト記号表（勤務時間帯） (2)'!$C$6:$K$35,9,FALSE))</f>
        <v/>
      </c>
      <c r="W47" s="165" t="str">
        <f>IF(W46="","",VLOOKUP(W46,'シフト記号表（勤務時間帯） (2)'!$C$6:$K$35,9,FALSE))</f>
        <v/>
      </c>
      <c r="X47" s="165" t="str">
        <f>IF(X46="","",VLOOKUP(X46,'シフト記号表（勤務時間帯） (2)'!$C$6:$K$35,9,FALSE))</f>
        <v/>
      </c>
      <c r="Y47" s="166" t="str">
        <f>IF(Y46="","",VLOOKUP(Y46,'シフト記号表（勤務時間帯） (2)'!$C$6:$K$35,9,FALSE))</f>
        <v/>
      </c>
      <c r="Z47" s="164" t="str">
        <f>IF(Z46="","",VLOOKUP(Z46,'シフト記号表（勤務時間帯） (2)'!$C$6:$K$35,9,FALSE))</f>
        <v/>
      </c>
      <c r="AA47" s="165" t="str">
        <f>IF(AA46="","",VLOOKUP(AA46,'シフト記号表（勤務時間帯） (2)'!$C$6:$K$35,9,FALSE))</f>
        <v/>
      </c>
      <c r="AB47" s="165" t="str">
        <f>IF(AB46="","",VLOOKUP(AB46,'シフト記号表（勤務時間帯） (2)'!$C$6:$K$35,9,FALSE))</f>
        <v/>
      </c>
      <c r="AC47" s="165" t="str">
        <f>IF(AC46="","",VLOOKUP(AC46,'シフト記号表（勤務時間帯） (2)'!$C$6:$K$35,9,FALSE))</f>
        <v/>
      </c>
      <c r="AD47" s="165" t="str">
        <f>IF(AD46="","",VLOOKUP(AD46,'シフト記号表（勤務時間帯） (2)'!$C$6:$K$35,9,FALSE))</f>
        <v/>
      </c>
      <c r="AE47" s="165" t="str">
        <f>IF(AE46="","",VLOOKUP(AE46,'シフト記号表（勤務時間帯） (2)'!$C$6:$K$35,9,FALSE))</f>
        <v/>
      </c>
      <c r="AF47" s="166" t="str">
        <f>IF(AF46="","",VLOOKUP(AF46,'シフト記号表（勤務時間帯） (2)'!$C$6:$K$35,9,FALSE))</f>
        <v/>
      </c>
      <c r="AG47" s="164" t="str">
        <f>IF(AG46="","",VLOOKUP(AG46,'シフト記号表（勤務時間帯） (2)'!$C$6:$K$35,9,FALSE))</f>
        <v/>
      </c>
      <c r="AH47" s="165" t="str">
        <f>IF(AH46="","",VLOOKUP(AH46,'シフト記号表（勤務時間帯） (2)'!$C$6:$K$35,9,FALSE))</f>
        <v/>
      </c>
      <c r="AI47" s="165" t="str">
        <f>IF(AI46="","",VLOOKUP(AI46,'シフト記号表（勤務時間帯） (2)'!$C$6:$K$35,9,FALSE))</f>
        <v/>
      </c>
      <c r="AJ47" s="165" t="str">
        <f>IF(AJ46="","",VLOOKUP(AJ46,'シフト記号表（勤務時間帯） (2)'!$C$6:$K$35,9,FALSE))</f>
        <v/>
      </c>
      <c r="AK47" s="165" t="str">
        <f>IF(AK46="","",VLOOKUP(AK46,'シフト記号表（勤務時間帯） (2)'!$C$6:$K$35,9,FALSE))</f>
        <v/>
      </c>
      <c r="AL47" s="165" t="str">
        <f>IF(AL46="","",VLOOKUP(AL46,'シフト記号表（勤務時間帯） (2)'!$C$6:$K$35,9,FALSE))</f>
        <v/>
      </c>
      <c r="AM47" s="166" t="str">
        <f>IF(AM46="","",VLOOKUP(AM46,'シフト記号表（勤務時間帯） (2)'!$C$6:$K$35,9,FALSE))</f>
        <v/>
      </c>
      <c r="AN47" s="164" t="str">
        <f>IF(AN46="","",VLOOKUP(AN46,'シフト記号表（勤務時間帯） (2)'!$C$6:$K$35,9,FALSE))</f>
        <v/>
      </c>
      <c r="AO47" s="165" t="str">
        <f>IF(AO46="","",VLOOKUP(AO46,'シフト記号表（勤務時間帯） (2)'!$C$6:$K$35,9,FALSE))</f>
        <v/>
      </c>
      <c r="AP47" s="165" t="str">
        <f>IF(AP46="","",VLOOKUP(AP46,'シフト記号表（勤務時間帯） (2)'!$C$6:$K$35,9,FALSE))</f>
        <v/>
      </c>
      <c r="AQ47" s="165" t="str">
        <f>IF(AQ46="","",VLOOKUP(AQ46,'シフト記号表（勤務時間帯） (2)'!$C$6:$K$35,9,FALSE))</f>
        <v/>
      </c>
      <c r="AR47" s="165" t="str">
        <f>IF(AR46="","",VLOOKUP(AR46,'シフト記号表（勤務時間帯） (2)'!$C$6:$K$35,9,FALSE))</f>
        <v/>
      </c>
      <c r="AS47" s="165" t="str">
        <f>IF(AS46="","",VLOOKUP(AS46,'シフト記号表（勤務時間帯） (2)'!$C$6:$K$35,9,FALSE))</f>
        <v/>
      </c>
      <c r="AT47" s="166" t="str">
        <f>IF(AT46="","",VLOOKUP(AT46,'シフト記号表（勤務時間帯） (2)'!$C$6:$K$35,9,FALSE))</f>
        <v/>
      </c>
      <c r="AU47" s="164" t="str">
        <f>IF(AU46="","",VLOOKUP(AU46,'シフト記号表（勤務時間帯） (2)'!$C$6:$K$35,9,FALSE))</f>
        <v/>
      </c>
      <c r="AV47" s="165" t="str">
        <f>IF(AV46="","",VLOOKUP(AV46,'シフト記号表（勤務時間帯） (2)'!$C$6:$K$35,9,FALSE))</f>
        <v/>
      </c>
      <c r="AW47" s="165" t="str">
        <f>IF(AW46="","",VLOOKUP(AW46,'シフト記号表（勤務時間帯） (2)'!$C$6:$K$35,9,FALSE))</f>
        <v/>
      </c>
      <c r="AX47" s="167">
        <f>IF($BB$3="４週",SUM(S47:AT47),IF($BB$3="暦月",SUM(S47:AW47),""))</f>
        <v>0</v>
      </c>
      <c r="AY47" s="168"/>
      <c r="AZ47" s="169">
        <f>IF($BB$3="４週",AX47/4,IF($BB$3="暦月",通所リハ!AX47/(通所リハ!$BB$8/7),""))</f>
        <v>0</v>
      </c>
      <c r="BA47" s="170"/>
      <c r="BB47" s="171"/>
      <c r="BC47" s="172"/>
      <c r="BD47" s="172"/>
      <c r="BE47" s="172"/>
      <c r="BF47" s="173"/>
    </row>
    <row r="48" spans="2:58" ht="20.25" customHeight="1" x14ac:dyDescent="0.45">
      <c r="B48" s="149"/>
      <c r="C48" s="174"/>
      <c r="D48" s="175"/>
      <c r="E48" s="176"/>
      <c r="F48" s="153">
        <f>C46</f>
        <v>0</v>
      </c>
      <c r="G48" s="210"/>
      <c r="H48" s="155"/>
      <c r="I48" s="156"/>
      <c r="J48" s="156"/>
      <c r="K48" s="157"/>
      <c r="L48" s="211"/>
      <c r="M48" s="212"/>
      <c r="N48" s="212"/>
      <c r="O48" s="213"/>
      <c r="P48" s="178" t="s">
        <v>42</v>
      </c>
      <c r="Q48" s="179"/>
      <c r="R48" s="180"/>
      <c r="S48" s="181" t="str">
        <f>IF(S46="","",VLOOKUP(S46,'シフト記号表（勤務時間帯） (2)'!$C$6:$U$35,19,FALSE))</f>
        <v/>
      </c>
      <c r="T48" s="182" t="str">
        <f>IF(T46="","",VLOOKUP(T46,'シフト記号表（勤務時間帯） (2)'!$C$6:$U$35,19,FALSE))</f>
        <v/>
      </c>
      <c r="U48" s="182" t="str">
        <f>IF(U46="","",VLOOKUP(U46,'シフト記号表（勤務時間帯） (2)'!$C$6:$U$35,19,FALSE))</f>
        <v/>
      </c>
      <c r="V48" s="182" t="str">
        <f>IF(V46="","",VLOOKUP(V46,'シフト記号表（勤務時間帯） (2)'!$C$6:$U$35,19,FALSE))</f>
        <v/>
      </c>
      <c r="W48" s="182" t="str">
        <f>IF(W46="","",VLOOKUP(W46,'シフト記号表（勤務時間帯） (2)'!$C$6:$U$35,19,FALSE))</f>
        <v/>
      </c>
      <c r="X48" s="182" t="str">
        <f>IF(X46="","",VLOOKUP(X46,'シフト記号表（勤務時間帯） (2)'!$C$6:$U$35,19,FALSE))</f>
        <v/>
      </c>
      <c r="Y48" s="183" t="str">
        <f>IF(Y46="","",VLOOKUP(Y46,'シフト記号表（勤務時間帯） (2)'!$C$6:$U$35,19,FALSE))</f>
        <v/>
      </c>
      <c r="Z48" s="181" t="str">
        <f>IF(Z46="","",VLOOKUP(Z46,'シフト記号表（勤務時間帯） (2)'!$C$6:$U$35,19,FALSE))</f>
        <v/>
      </c>
      <c r="AA48" s="182" t="str">
        <f>IF(AA46="","",VLOOKUP(AA46,'シフト記号表（勤務時間帯） (2)'!$C$6:$U$35,19,FALSE))</f>
        <v/>
      </c>
      <c r="AB48" s="182" t="str">
        <f>IF(AB46="","",VLOOKUP(AB46,'シフト記号表（勤務時間帯） (2)'!$C$6:$U$35,19,FALSE))</f>
        <v/>
      </c>
      <c r="AC48" s="182" t="str">
        <f>IF(AC46="","",VLOOKUP(AC46,'シフト記号表（勤務時間帯） (2)'!$C$6:$U$35,19,FALSE))</f>
        <v/>
      </c>
      <c r="AD48" s="182" t="str">
        <f>IF(AD46="","",VLOOKUP(AD46,'シフト記号表（勤務時間帯） (2)'!$C$6:$U$35,19,FALSE))</f>
        <v/>
      </c>
      <c r="AE48" s="182" t="str">
        <f>IF(AE46="","",VLOOKUP(AE46,'シフト記号表（勤務時間帯） (2)'!$C$6:$U$35,19,FALSE))</f>
        <v/>
      </c>
      <c r="AF48" s="183" t="str">
        <f>IF(AF46="","",VLOOKUP(AF46,'シフト記号表（勤務時間帯） (2)'!$C$6:$U$35,19,FALSE))</f>
        <v/>
      </c>
      <c r="AG48" s="181" t="str">
        <f>IF(AG46="","",VLOOKUP(AG46,'シフト記号表（勤務時間帯） (2)'!$C$6:$U$35,19,FALSE))</f>
        <v/>
      </c>
      <c r="AH48" s="182" t="str">
        <f>IF(AH46="","",VLOOKUP(AH46,'シフト記号表（勤務時間帯） (2)'!$C$6:$U$35,19,FALSE))</f>
        <v/>
      </c>
      <c r="AI48" s="182" t="str">
        <f>IF(AI46="","",VLOOKUP(AI46,'シフト記号表（勤務時間帯） (2)'!$C$6:$U$35,19,FALSE))</f>
        <v/>
      </c>
      <c r="AJ48" s="182" t="str">
        <f>IF(AJ46="","",VLOOKUP(AJ46,'シフト記号表（勤務時間帯） (2)'!$C$6:$U$35,19,FALSE))</f>
        <v/>
      </c>
      <c r="AK48" s="182" t="str">
        <f>IF(AK46="","",VLOOKUP(AK46,'シフト記号表（勤務時間帯） (2)'!$C$6:$U$35,19,FALSE))</f>
        <v/>
      </c>
      <c r="AL48" s="182" t="str">
        <f>IF(AL46="","",VLOOKUP(AL46,'シフト記号表（勤務時間帯） (2)'!$C$6:$U$35,19,FALSE))</f>
        <v/>
      </c>
      <c r="AM48" s="183" t="str">
        <f>IF(AM46="","",VLOOKUP(AM46,'シフト記号表（勤務時間帯） (2)'!$C$6:$U$35,19,FALSE))</f>
        <v/>
      </c>
      <c r="AN48" s="181" t="str">
        <f>IF(AN46="","",VLOOKUP(AN46,'シフト記号表（勤務時間帯） (2)'!$C$6:$U$35,19,FALSE))</f>
        <v/>
      </c>
      <c r="AO48" s="182" t="str">
        <f>IF(AO46="","",VLOOKUP(AO46,'シフト記号表（勤務時間帯） (2)'!$C$6:$U$35,19,FALSE))</f>
        <v/>
      </c>
      <c r="AP48" s="182" t="str">
        <f>IF(AP46="","",VLOOKUP(AP46,'シフト記号表（勤務時間帯） (2)'!$C$6:$U$35,19,FALSE))</f>
        <v/>
      </c>
      <c r="AQ48" s="182" t="str">
        <f>IF(AQ46="","",VLOOKUP(AQ46,'シフト記号表（勤務時間帯） (2)'!$C$6:$U$35,19,FALSE))</f>
        <v/>
      </c>
      <c r="AR48" s="182" t="str">
        <f>IF(AR46="","",VLOOKUP(AR46,'シフト記号表（勤務時間帯） (2)'!$C$6:$U$35,19,FALSE))</f>
        <v/>
      </c>
      <c r="AS48" s="182" t="str">
        <f>IF(AS46="","",VLOOKUP(AS46,'シフト記号表（勤務時間帯） (2)'!$C$6:$U$35,19,FALSE))</f>
        <v/>
      </c>
      <c r="AT48" s="183" t="str">
        <f>IF(AT46="","",VLOOKUP(AT46,'シフト記号表（勤務時間帯） (2)'!$C$6:$U$35,19,FALSE))</f>
        <v/>
      </c>
      <c r="AU48" s="181" t="str">
        <f>IF(AU46="","",VLOOKUP(AU46,'シフト記号表（勤務時間帯） (2)'!$C$6:$U$35,19,FALSE))</f>
        <v/>
      </c>
      <c r="AV48" s="182" t="str">
        <f>IF(AV46="","",VLOOKUP(AV46,'シフト記号表（勤務時間帯） (2)'!$C$6:$U$35,19,FALSE))</f>
        <v/>
      </c>
      <c r="AW48" s="182" t="str">
        <f>IF(AW46="","",VLOOKUP(AW46,'シフト記号表（勤務時間帯） (2)'!$C$6:$U$35,19,FALSE))</f>
        <v/>
      </c>
      <c r="AX48" s="184">
        <f>IF($BB$3="４週",SUM(S48:AT48),IF($BB$3="暦月",SUM(S48:AW48),""))</f>
        <v>0</v>
      </c>
      <c r="AY48" s="185"/>
      <c r="AZ48" s="186">
        <f>IF($BB$3="４週",AX48/4,IF($BB$3="暦月",通所リハ!AX48/(通所リハ!$BB$8/7),""))</f>
        <v>0</v>
      </c>
      <c r="BA48" s="187"/>
      <c r="BB48" s="188"/>
      <c r="BC48" s="189"/>
      <c r="BD48" s="189"/>
      <c r="BE48" s="189"/>
      <c r="BF48" s="190"/>
    </row>
    <row r="49" spans="2:58" ht="20.25" customHeight="1" x14ac:dyDescent="0.45">
      <c r="B49" s="149">
        <f>B46+1</f>
        <v>10</v>
      </c>
      <c r="C49" s="191"/>
      <c r="D49" s="192"/>
      <c r="E49" s="193"/>
      <c r="F49" s="194"/>
      <c r="G49" s="195"/>
      <c r="H49" s="196"/>
      <c r="I49" s="156"/>
      <c r="J49" s="156"/>
      <c r="K49" s="157"/>
      <c r="L49" s="197"/>
      <c r="M49" s="198"/>
      <c r="N49" s="198"/>
      <c r="O49" s="199"/>
      <c r="P49" s="200" t="s">
        <v>40</v>
      </c>
      <c r="Q49" s="201"/>
      <c r="R49" s="202"/>
      <c r="S49" s="139"/>
      <c r="T49" s="140"/>
      <c r="U49" s="140"/>
      <c r="V49" s="140"/>
      <c r="W49" s="140"/>
      <c r="X49" s="140"/>
      <c r="Y49" s="141"/>
      <c r="Z49" s="139"/>
      <c r="AA49" s="140"/>
      <c r="AB49" s="140"/>
      <c r="AC49" s="140"/>
      <c r="AD49" s="140"/>
      <c r="AE49" s="140"/>
      <c r="AF49" s="141"/>
      <c r="AG49" s="139"/>
      <c r="AH49" s="140"/>
      <c r="AI49" s="140"/>
      <c r="AJ49" s="140"/>
      <c r="AK49" s="140"/>
      <c r="AL49" s="140"/>
      <c r="AM49" s="141"/>
      <c r="AN49" s="139"/>
      <c r="AO49" s="140"/>
      <c r="AP49" s="140"/>
      <c r="AQ49" s="140"/>
      <c r="AR49" s="140"/>
      <c r="AS49" s="140"/>
      <c r="AT49" s="141"/>
      <c r="AU49" s="139"/>
      <c r="AV49" s="140"/>
      <c r="AW49" s="140"/>
      <c r="AX49" s="203"/>
      <c r="AY49" s="204"/>
      <c r="AZ49" s="205"/>
      <c r="BA49" s="206"/>
      <c r="BB49" s="207"/>
      <c r="BC49" s="208"/>
      <c r="BD49" s="208"/>
      <c r="BE49" s="208"/>
      <c r="BF49" s="209"/>
    </row>
    <row r="50" spans="2:58" ht="20.25" customHeight="1" x14ac:dyDescent="0.45">
      <c r="B50" s="149"/>
      <c r="C50" s="150"/>
      <c r="D50" s="151"/>
      <c r="E50" s="152"/>
      <c r="F50" s="153"/>
      <c r="G50" s="154"/>
      <c r="H50" s="155"/>
      <c r="I50" s="156"/>
      <c r="J50" s="156"/>
      <c r="K50" s="157"/>
      <c r="L50" s="158"/>
      <c r="M50" s="159"/>
      <c r="N50" s="159"/>
      <c r="O50" s="160"/>
      <c r="P50" s="161" t="s">
        <v>41</v>
      </c>
      <c r="Q50" s="162"/>
      <c r="R50" s="163"/>
      <c r="S50" s="164" t="str">
        <f>IF(S49="","",VLOOKUP(S49,'シフト記号表（勤務時間帯） (2)'!$C$6:$K$35,9,FALSE))</f>
        <v/>
      </c>
      <c r="T50" s="165" t="str">
        <f>IF(T49="","",VLOOKUP(T49,'シフト記号表（勤務時間帯） (2)'!$C$6:$K$35,9,FALSE))</f>
        <v/>
      </c>
      <c r="U50" s="165" t="str">
        <f>IF(U49="","",VLOOKUP(U49,'シフト記号表（勤務時間帯） (2)'!$C$6:$K$35,9,FALSE))</f>
        <v/>
      </c>
      <c r="V50" s="165" t="str">
        <f>IF(V49="","",VLOOKUP(V49,'シフト記号表（勤務時間帯） (2)'!$C$6:$K$35,9,FALSE))</f>
        <v/>
      </c>
      <c r="W50" s="165" t="str">
        <f>IF(W49="","",VLOOKUP(W49,'シフト記号表（勤務時間帯） (2)'!$C$6:$K$35,9,FALSE))</f>
        <v/>
      </c>
      <c r="X50" s="165" t="str">
        <f>IF(X49="","",VLOOKUP(X49,'シフト記号表（勤務時間帯） (2)'!$C$6:$K$35,9,FALSE))</f>
        <v/>
      </c>
      <c r="Y50" s="166" t="str">
        <f>IF(Y49="","",VLOOKUP(Y49,'シフト記号表（勤務時間帯） (2)'!$C$6:$K$35,9,FALSE))</f>
        <v/>
      </c>
      <c r="Z50" s="164" t="str">
        <f>IF(Z49="","",VLOOKUP(Z49,'シフト記号表（勤務時間帯） (2)'!$C$6:$K$35,9,FALSE))</f>
        <v/>
      </c>
      <c r="AA50" s="165" t="str">
        <f>IF(AA49="","",VLOOKUP(AA49,'シフト記号表（勤務時間帯） (2)'!$C$6:$K$35,9,FALSE))</f>
        <v/>
      </c>
      <c r="AB50" s="165" t="str">
        <f>IF(AB49="","",VLOOKUP(AB49,'シフト記号表（勤務時間帯） (2)'!$C$6:$K$35,9,FALSE))</f>
        <v/>
      </c>
      <c r="AC50" s="165" t="str">
        <f>IF(AC49="","",VLOOKUP(AC49,'シフト記号表（勤務時間帯） (2)'!$C$6:$K$35,9,FALSE))</f>
        <v/>
      </c>
      <c r="AD50" s="165" t="str">
        <f>IF(AD49="","",VLOOKUP(AD49,'シフト記号表（勤務時間帯） (2)'!$C$6:$K$35,9,FALSE))</f>
        <v/>
      </c>
      <c r="AE50" s="165" t="str">
        <f>IF(AE49="","",VLOOKUP(AE49,'シフト記号表（勤務時間帯） (2)'!$C$6:$K$35,9,FALSE))</f>
        <v/>
      </c>
      <c r="AF50" s="166" t="str">
        <f>IF(AF49="","",VLOOKUP(AF49,'シフト記号表（勤務時間帯） (2)'!$C$6:$K$35,9,FALSE))</f>
        <v/>
      </c>
      <c r="AG50" s="164" t="str">
        <f>IF(AG49="","",VLOOKUP(AG49,'シフト記号表（勤務時間帯） (2)'!$C$6:$K$35,9,FALSE))</f>
        <v/>
      </c>
      <c r="AH50" s="165" t="str">
        <f>IF(AH49="","",VLOOKUP(AH49,'シフト記号表（勤務時間帯） (2)'!$C$6:$K$35,9,FALSE))</f>
        <v/>
      </c>
      <c r="AI50" s="165" t="str">
        <f>IF(AI49="","",VLOOKUP(AI49,'シフト記号表（勤務時間帯） (2)'!$C$6:$K$35,9,FALSE))</f>
        <v/>
      </c>
      <c r="AJ50" s="165" t="str">
        <f>IF(AJ49="","",VLOOKUP(AJ49,'シフト記号表（勤務時間帯） (2)'!$C$6:$K$35,9,FALSE))</f>
        <v/>
      </c>
      <c r="AK50" s="165" t="str">
        <f>IF(AK49="","",VLOOKUP(AK49,'シフト記号表（勤務時間帯） (2)'!$C$6:$K$35,9,FALSE))</f>
        <v/>
      </c>
      <c r="AL50" s="165" t="str">
        <f>IF(AL49="","",VLOOKUP(AL49,'シフト記号表（勤務時間帯） (2)'!$C$6:$K$35,9,FALSE))</f>
        <v/>
      </c>
      <c r="AM50" s="166" t="str">
        <f>IF(AM49="","",VLOOKUP(AM49,'シフト記号表（勤務時間帯） (2)'!$C$6:$K$35,9,FALSE))</f>
        <v/>
      </c>
      <c r="AN50" s="164" t="str">
        <f>IF(AN49="","",VLOOKUP(AN49,'シフト記号表（勤務時間帯） (2)'!$C$6:$K$35,9,FALSE))</f>
        <v/>
      </c>
      <c r="AO50" s="165" t="str">
        <f>IF(AO49="","",VLOOKUP(AO49,'シフト記号表（勤務時間帯） (2)'!$C$6:$K$35,9,FALSE))</f>
        <v/>
      </c>
      <c r="AP50" s="165" t="str">
        <f>IF(AP49="","",VLOOKUP(AP49,'シフト記号表（勤務時間帯） (2)'!$C$6:$K$35,9,FALSE))</f>
        <v/>
      </c>
      <c r="AQ50" s="165" t="str">
        <f>IF(AQ49="","",VLOOKUP(AQ49,'シフト記号表（勤務時間帯） (2)'!$C$6:$K$35,9,FALSE))</f>
        <v/>
      </c>
      <c r="AR50" s="165" t="str">
        <f>IF(AR49="","",VLOOKUP(AR49,'シフト記号表（勤務時間帯） (2)'!$C$6:$K$35,9,FALSE))</f>
        <v/>
      </c>
      <c r="AS50" s="165" t="str">
        <f>IF(AS49="","",VLOOKUP(AS49,'シフト記号表（勤務時間帯） (2)'!$C$6:$K$35,9,FALSE))</f>
        <v/>
      </c>
      <c r="AT50" s="166" t="str">
        <f>IF(AT49="","",VLOOKUP(AT49,'シフト記号表（勤務時間帯） (2)'!$C$6:$K$35,9,FALSE))</f>
        <v/>
      </c>
      <c r="AU50" s="164" t="str">
        <f>IF(AU49="","",VLOOKUP(AU49,'シフト記号表（勤務時間帯） (2)'!$C$6:$K$35,9,FALSE))</f>
        <v/>
      </c>
      <c r="AV50" s="165" t="str">
        <f>IF(AV49="","",VLOOKUP(AV49,'シフト記号表（勤務時間帯） (2)'!$C$6:$K$35,9,FALSE))</f>
        <v/>
      </c>
      <c r="AW50" s="165" t="str">
        <f>IF(AW49="","",VLOOKUP(AW49,'シフト記号表（勤務時間帯） (2)'!$C$6:$K$35,9,FALSE))</f>
        <v/>
      </c>
      <c r="AX50" s="167">
        <f>IF($BB$3="４週",SUM(S50:AT50),IF($BB$3="暦月",SUM(S50:AW50),""))</f>
        <v>0</v>
      </c>
      <c r="AY50" s="168"/>
      <c r="AZ50" s="169">
        <f>IF($BB$3="４週",AX50/4,IF($BB$3="暦月",通所リハ!AX50/(通所リハ!$BB$8/7),""))</f>
        <v>0</v>
      </c>
      <c r="BA50" s="170"/>
      <c r="BB50" s="171"/>
      <c r="BC50" s="172"/>
      <c r="BD50" s="172"/>
      <c r="BE50" s="172"/>
      <c r="BF50" s="173"/>
    </row>
    <row r="51" spans="2:58" ht="20.25" customHeight="1" x14ac:dyDescent="0.45">
      <c r="B51" s="149"/>
      <c r="C51" s="174"/>
      <c r="D51" s="175"/>
      <c r="E51" s="176"/>
      <c r="F51" s="153">
        <f>C49</f>
        <v>0</v>
      </c>
      <c r="G51" s="210"/>
      <c r="H51" s="155"/>
      <c r="I51" s="156"/>
      <c r="J51" s="156"/>
      <c r="K51" s="157"/>
      <c r="L51" s="211"/>
      <c r="M51" s="212"/>
      <c r="N51" s="212"/>
      <c r="O51" s="213"/>
      <c r="P51" s="178" t="s">
        <v>42</v>
      </c>
      <c r="Q51" s="179"/>
      <c r="R51" s="180"/>
      <c r="S51" s="181" t="str">
        <f>IF(S49="","",VLOOKUP(S49,'シフト記号表（勤務時間帯） (2)'!$C$6:$U$35,19,FALSE))</f>
        <v/>
      </c>
      <c r="T51" s="182" t="str">
        <f>IF(T49="","",VLOOKUP(T49,'シフト記号表（勤務時間帯） (2)'!$C$6:$U$35,19,FALSE))</f>
        <v/>
      </c>
      <c r="U51" s="182" t="str">
        <f>IF(U49="","",VLOOKUP(U49,'シフト記号表（勤務時間帯） (2)'!$C$6:$U$35,19,FALSE))</f>
        <v/>
      </c>
      <c r="V51" s="182" t="str">
        <f>IF(V49="","",VLOOKUP(V49,'シフト記号表（勤務時間帯） (2)'!$C$6:$U$35,19,FALSE))</f>
        <v/>
      </c>
      <c r="W51" s="182" t="str">
        <f>IF(W49="","",VLOOKUP(W49,'シフト記号表（勤務時間帯） (2)'!$C$6:$U$35,19,FALSE))</f>
        <v/>
      </c>
      <c r="X51" s="182" t="str">
        <f>IF(X49="","",VLOOKUP(X49,'シフト記号表（勤務時間帯） (2)'!$C$6:$U$35,19,FALSE))</f>
        <v/>
      </c>
      <c r="Y51" s="183" t="str">
        <f>IF(Y49="","",VLOOKUP(Y49,'シフト記号表（勤務時間帯） (2)'!$C$6:$U$35,19,FALSE))</f>
        <v/>
      </c>
      <c r="Z51" s="181" t="str">
        <f>IF(Z49="","",VLOOKUP(Z49,'シフト記号表（勤務時間帯） (2)'!$C$6:$U$35,19,FALSE))</f>
        <v/>
      </c>
      <c r="AA51" s="182" t="str">
        <f>IF(AA49="","",VLOOKUP(AA49,'シフト記号表（勤務時間帯） (2)'!$C$6:$U$35,19,FALSE))</f>
        <v/>
      </c>
      <c r="AB51" s="182" t="str">
        <f>IF(AB49="","",VLOOKUP(AB49,'シフト記号表（勤務時間帯） (2)'!$C$6:$U$35,19,FALSE))</f>
        <v/>
      </c>
      <c r="AC51" s="182" t="str">
        <f>IF(AC49="","",VLOOKUP(AC49,'シフト記号表（勤務時間帯） (2)'!$C$6:$U$35,19,FALSE))</f>
        <v/>
      </c>
      <c r="AD51" s="182" t="str">
        <f>IF(AD49="","",VLOOKUP(AD49,'シフト記号表（勤務時間帯） (2)'!$C$6:$U$35,19,FALSE))</f>
        <v/>
      </c>
      <c r="AE51" s="182" t="str">
        <f>IF(AE49="","",VLOOKUP(AE49,'シフト記号表（勤務時間帯） (2)'!$C$6:$U$35,19,FALSE))</f>
        <v/>
      </c>
      <c r="AF51" s="183" t="str">
        <f>IF(AF49="","",VLOOKUP(AF49,'シフト記号表（勤務時間帯） (2)'!$C$6:$U$35,19,FALSE))</f>
        <v/>
      </c>
      <c r="AG51" s="181" t="str">
        <f>IF(AG49="","",VLOOKUP(AG49,'シフト記号表（勤務時間帯） (2)'!$C$6:$U$35,19,FALSE))</f>
        <v/>
      </c>
      <c r="AH51" s="182" t="str">
        <f>IF(AH49="","",VLOOKUP(AH49,'シフト記号表（勤務時間帯） (2)'!$C$6:$U$35,19,FALSE))</f>
        <v/>
      </c>
      <c r="AI51" s="182" t="str">
        <f>IF(AI49="","",VLOOKUP(AI49,'シフト記号表（勤務時間帯） (2)'!$C$6:$U$35,19,FALSE))</f>
        <v/>
      </c>
      <c r="AJ51" s="182" t="str">
        <f>IF(AJ49="","",VLOOKUP(AJ49,'シフト記号表（勤務時間帯） (2)'!$C$6:$U$35,19,FALSE))</f>
        <v/>
      </c>
      <c r="AK51" s="182" t="str">
        <f>IF(AK49="","",VLOOKUP(AK49,'シフト記号表（勤務時間帯） (2)'!$C$6:$U$35,19,FALSE))</f>
        <v/>
      </c>
      <c r="AL51" s="182" t="str">
        <f>IF(AL49="","",VLOOKUP(AL49,'シフト記号表（勤務時間帯） (2)'!$C$6:$U$35,19,FALSE))</f>
        <v/>
      </c>
      <c r="AM51" s="183" t="str">
        <f>IF(AM49="","",VLOOKUP(AM49,'シフト記号表（勤務時間帯） (2)'!$C$6:$U$35,19,FALSE))</f>
        <v/>
      </c>
      <c r="AN51" s="181" t="str">
        <f>IF(AN49="","",VLOOKUP(AN49,'シフト記号表（勤務時間帯） (2)'!$C$6:$U$35,19,FALSE))</f>
        <v/>
      </c>
      <c r="AO51" s="182" t="str">
        <f>IF(AO49="","",VLOOKUP(AO49,'シフト記号表（勤務時間帯） (2)'!$C$6:$U$35,19,FALSE))</f>
        <v/>
      </c>
      <c r="AP51" s="182" t="str">
        <f>IF(AP49="","",VLOOKUP(AP49,'シフト記号表（勤務時間帯） (2)'!$C$6:$U$35,19,FALSE))</f>
        <v/>
      </c>
      <c r="AQ51" s="182" t="str">
        <f>IF(AQ49="","",VLOOKUP(AQ49,'シフト記号表（勤務時間帯） (2)'!$C$6:$U$35,19,FALSE))</f>
        <v/>
      </c>
      <c r="AR51" s="182" t="str">
        <f>IF(AR49="","",VLOOKUP(AR49,'シフト記号表（勤務時間帯） (2)'!$C$6:$U$35,19,FALSE))</f>
        <v/>
      </c>
      <c r="AS51" s="182" t="str">
        <f>IF(AS49="","",VLOOKUP(AS49,'シフト記号表（勤務時間帯） (2)'!$C$6:$U$35,19,FALSE))</f>
        <v/>
      </c>
      <c r="AT51" s="183" t="str">
        <f>IF(AT49="","",VLOOKUP(AT49,'シフト記号表（勤務時間帯） (2)'!$C$6:$U$35,19,FALSE))</f>
        <v/>
      </c>
      <c r="AU51" s="181" t="str">
        <f>IF(AU49="","",VLOOKUP(AU49,'シフト記号表（勤務時間帯） (2)'!$C$6:$U$35,19,FALSE))</f>
        <v/>
      </c>
      <c r="AV51" s="182" t="str">
        <f>IF(AV49="","",VLOOKUP(AV49,'シフト記号表（勤務時間帯） (2)'!$C$6:$U$35,19,FALSE))</f>
        <v/>
      </c>
      <c r="AW51" s="182" t="str">
        <f>IF(AW49="","",VLOOKUP(AW49,'シフト記号表（勤務時間帯） (2)'!$C$6:$U$35,19,FALSE))</f>
        <v/>
      </c>
      <c r="AX51" s="184">
        <f>IF($BB$3="４週",SUM(S51:AT51),IF($BB$3="暦月",SUM(S51:AW51),""))</f>
        <v>0</v>
      </c>
      <c r="AY51" s="185"/>
      <c r="AZ51" s="186">
        <f>IF($BB$3="４週",AX51/4,IF($BB$3="暦月",通所リハ!AX51/(通所リハ!$BB$8/7),""))</f>
        <v>0</v>
      </c>
      <c r="BA51" s="187"/>
      <c r="BB51" s="188"/>
      <c r="BC51" s="189"/>
      <c r="BD51" s="189"/>
      <c r="BE51" s="189"/>
      <c r="BF51" s="190"/>
    </row>
    <row r="52" spans="2:58" ht="20.25" customHeight="1" x14ac:dyDescent="0.45">
      <c r="B52" s="149">
        <f>B49+1</f>
        <v>11</v>
      </c>
      <c r="C52" s="191"/>
      <c r="D52" s="192"/>
      <c r="E52" s="193"/>
      <c r="F52" s="194"/>
      <c r="G52" s="195"/>
      <c r="H52" s="196"/>
      <c r="I52" s="156"/>
      <c r="J52" s="156"/>
      <c r="K52" s="157"/>
      <c r="L52" s="197"/>
      <c r="M52" s="198"/>
      <c r="N52" s="198"/>
      <c r="O52" s="199"/>
      <c r="P52" s="200" t="s">
        <v>40</v>
      </c>
      <c r="Q52" s="201"/>
      <c r="R52" s="202"/>
      <c r="S52" s="139"/>
      <c r="T52" s="140"/>
      <c r="U52" s="140"/>
      <c r="V52" s="140"/>
      <c r="W52" s="140"/>
      <c r="X52" s="140"/>
      <c r="Y52" s="141"/>
      <c r="Z52" s="139"/>
      <c r="AA52" s="140"/>
      <c r="AB52" s="140"/>
      <c r="AC52" s="140"/>
      <c r="AD52" s="140"/>
      <c r="AE52" s="140"/>
      <c r="AF52" s="141"/>
      <c r="AG52" s="139"/>
      <c r="AH52" s="140"/>
      <c r="AI52" s="140"/>
      <c r="AJ52" s="140"/>
      <c r="AK52" s="140"/>
      <c r="AL52" s="140"/>
      <c r="AM52" s="141"/>
      <c r="AN52" s="139"/>
      <c r="AO52" s="140"/>
      <c r="AP52" s="140"/>
      <c r="AQ52" s="140"/>
      <c r="AR52" s="140"/>
      <c r="AS52" s="140"/>
      <c r="AT52" s="141"/>
      <c r="AU52" s="139"/>
      <c r="AV52" s="140"/>
      <c r="AW52" s="140"/>
      <c r="AX52" s="203"/>
      <c r="AY52" s="204"/>
      <c r="AZ52" s="205"/>
      <c r="BA52" s="206"/>
      <c r="BB52" s="207"/>
      <c r="BC52" s="208"/>
      <c r="BD52" s="208"/>
      <c r="BE52" s="208"/>
      <c r="BF52" s="209"/>
    </row>
    <row r="53" spans="2:58" ht="20.25" customHeight="1" x14ac:dyDescent="0.45">
      <c r="B53" s="149"/>
      <c r="C53" s="150"/>
      <c r="D53" s="151"/>
      <c r="E53" s="152"/>
      <c r="F53" s="153"/>
      <c r="G53" s="154"/>
      <c r="H53" s="155"/>
      <c r="I53" s="156"/>
      <c r="J53" s="156"/>
      <c r="K53" s="157"/>
      <c r="L53" s="158"/>
      <c r="M53" s="159"/>
      <c r="N53" s="159"/>
      <c r="O53" s="160"/>
      <c r="P53" s="161" t="s">
        <v>41</v>
      </c>
      <c r="Q53" s="162"/>
      <c r="R53" s="163"/>
      <c r="S53" s="164" t="str">
        <f>IF(S52="","",VLOOKUP(S52,'シフト記号表（勤務時間帯） (2)'!$C$6:$K$35,9,FALSE))</f>
        <v/>
      </c>
      <c r="T53" s="165" t="str">
        <f>IF(T52="","",VLOOKUP(T52,'シフト記号表（勤務時間帯） (2)'!$C$6:$K$35,9,FALSE))</f>
        <v/>
      </c>
      <c r="U53" s="165" t="str">
        <f>IF(U52="","",VLOOKUP(U52,'シフト記号表（勤務時間帯） (2)'!$C$6:$K$35,9,FALSE))</f>
        <v/>
      </c>
      <c r="V53" s="165" t="str">
        <f>IF(V52="","",VLOOKUP(V52,'シフト記号表（勤務時間帯） (2)'!$C$6:$K$35,9,FALSE))</f>
        <v/>
      </c>
      <c r="W53" s="165" t="str">
        <f>IF(W52="","",VLOOKUP(W52,'シフト記号表（勤務時間帯） (2)'!$C$6:$K$35,9,FALSE))</f>
        <v/>
      </c>
      <c r="X53" s="165" t="str">
        <f>IF(X52="","",VLOOKUP(X52,'シフト記号表（勤務時間帯） (2)'!$C$6:$K$35,9,FALSE))</f>
        <v/>
      </c>
      <c r="Y53" s="166" t="str">
        <f>IF(Y52="","",VLOOKUP(Y52,'シフト記号表（勤務時間帯） (2)'!$C$6:$K$35,9,FALSE))</f>
        <v/>
      </c>
      <c r="Z53" s="164" t="str">
        <f>IF(Z52="","",VLOOKUP(Z52,'シフト記号表（勤務時間帯） (2)'!$C$6:$K$35,9,FALSE))</f>
        <v/>
      </c>
      <c r="AA53" s="165" t="str">
        <f>IF(AA52="","",VLOOKUP(AA52,'シフト記号表（勤務時間帯） (2)'!$C$6:$K$35,9,FALSE))</f>
        <v/>
      </c>
      <c r="AB53" s="165" t="str">
        <f>IF(AB52="","",VLOOKUP(AB52,'シフト記号表（勤務時間帯） (2)'!$C$6:$K$35,9,FALSE))</f>
        <v/>
      </c>
      <c r="AC53" s="165" t="str">
        <f>IF(AC52="","",VLOOKUP(AC52,'シフト記号表（勤務時間帯） (2)'!$C$6:$K$35,9,FALSE))</f>
        <v/>
      </c>
      <c r="AD53" s="165" t="str">
        <f>IF(AD52="","",VLOOKUP(AD52,'シフト記号表（勤務時間帯） (2)'!$C$6:$K$35,9,FALSE))</f>
        <v/>
      </c>
      <c r="AE53" s="165" t="str">
        <f>IF(AE52="","",VLOOKUP(AE52,'シフト記号表（勤務時間帯） (2)'!$C$6:$K$35,9,FALSE))</f>
        <v/>
      </c>
      <c r="AF53" s="166" t="str">
        <f>IF(AF52="","",VLOOKUP(AF52,'シフト記号表（勤務時間帯） (2)'!$C$6:$K$35,9,FALSE))</f>
        <v/>
      </c>
      <c r="AG53" s="164" t="str">
        <f>IF(AG52="","",VLOOKUP(AG52,'シフト記号表（勤務時間帯） (2)'!$C$6:$K$35,9,FALSE))</f>
        <v/>
      </c>
      <c r="AH53" s="165" t="str">
        <f>IF(AH52="","",VLOOKUP(AH52,'シフト記号表（勤務時間帯） (2)'!$C$6:$K$35,9,FALSE))</f>
        <v/>
      </c>
      <c r="AI53" s="165" t="str">
        <f>IF(AI52="","",VLOOKUP(AI52,'シフト記号表（勤務時間帯） (2)'!$C$6:$K$35,9,FALSE))</f>
        <v/>
      </c>
      <c r="AJ53" s="165" t="str">
        <f>IF(AJ52="","",VLOOKUP(AJ52,'シフト記号表（勤務時間帯） (2)'!$C$6:$K$35,9,FALSE))</f>
        <v/>
      </c>
      <c r="AK53" s="165" t="str">
        <f>IF(AK52="","",VLOOKUP(AK52,'シフト記号表（勤務時間帯） (2)'!$C$6:$K$35,9,FALSE))</f>
        <v/>
      </c>
      <c r="AL53" s="165" t="str">
        <f>IF(AL52="","",VLOOKUP(AL52,'シフト記号表（勤務時間帯） (2)'!$C$6:$K$35,9,FALSE))</f>
        <v/>
      </c>
      <c r="AM53" s="166" t="str">
        <f>IF(AM52="","",VLOOKUP(AM52,'シフト記号表（勤務時間帯） (2)'!$C$6:$K$35,9,FALSE))</f>
        <v/>
      </c>
      <c r="AN53" s="164" t="str">
        <f>IF(AN52="","",VLOOKUP(AN52,'シフト記号表（勤務時間帯） (2)'!$C$6:$K$35,9,FALSE))</f>
        <v/>
      </c>
      <c r="AO53" s="165" t="str">
        <f>IF(AO52="","",VLOOKUP(AO52,'シフト記号表（勤務時間帯） (2)'!$C$6:$K$35,9,FALSE))</f>
        <v/>
      </c>
      <c r="AP53" s="165" t="str">
        <f>IF(AP52="","",VLOOKUP(AP52,'シフト記号表（勤務時間帯） (2)'!$C$6:$K$35,9,FALSE))</f>
        <v/>
      </c>
      <c r="AQ53" s="165" t="str">
        <f>IF(AQ52="","",VLOOKUP(AQ52,'シフト記号表（勤務時間帯） (2)'!$C$6:$K$35,9,FALSE))</f>
        <v/>
      </c>
      <c r="AR53" s="165" t="str">
        <f>IF(AR52="","",VLOOKUP(AR52,'シフト記号表（勤務時間帯） (2)'!$C$6:$K$35,9,FALSE))</f>
        <v/>
      </c>
      <c r="AS53" s="165" t="str">
        <f>IF(AS52="","",VLOOKUP(AS52,'シフト記号表（勤務時間帯） (2)'!$C$6:$K$35,9,FALSE))</f>
        <v/>
      </c>
      <c r="AT53" s="166" t="str">
        <f>IF(AT52="","",VLOOKUP(AT52,'シフト記号表（勤務時間帯） (2)'!$C$6:$K$35,9,FALSE))</f>
        <v/>
      </c>
      <c r="AU53" s="164" t="str">
        <f>IF(AU52="","",VLOOKUP(AU52,'シフト記号表（勤務時間帯） (2)'!$C$6:$K$35,9,FALSE))</f>
        <v/>
      </c>
      <c r="AV53" s="165" t="str">
        <f>IF(AV52="","",VLOOKUP(AV52,'シフト記号表（勤務時間帯） (2)'!$C$6:$K$35,9,FALSE))</f>
        <v/>
      </c>
      <c r="AW53" s="165" t="str">
        <f>IF(AW52="","",VLOOKUP(AW52,'シフト記号表（勤務時間帯） (2)'!$C$6:$K$35,9,FALSE))</f>
        <v/>
      </c>
      <c r="AX53" s="167">
        <f>IF($BB$3="４週",SUM(S53:AT53),IF($BB$3="暦月",SUM(S53:AW53),""))</f>
        <v>0</v>
      </c>
      <c r="AY53" s="168"/>
      <c r="AZ53" s="169">
        <f>IF($BB$3="４週",AX53/4,IF($BB$3="暦月",通所リハ!AX53/(通所リハ!$BB$8/7),""))</f>
        <v>0</v>
      </c>
      <c r="BA53" s="170"/>
      <c r="BB53" s="171"/>
      <c r="BC53" s="172"/>
      <c r="BD53" s="172"/>
      <c r="BE53" s="172"/>
      <c r="BF53" s="173"/>
    </row>
    <row r="54" spans="2:58" ht="20.25" customHeight="1" x14ac:dyDescent="0.45">
      <c r="B54" s="149"/>
      <c r="C54" s="174"/>
      <c r="D54" s="175"/>
      <c r="E54" s="176"/>
      <c r="F54" s="153">
        <f>C52</f>
        <v>0</v>
      </c>
      <c r="G54" s="210"/>
      <c r="H54" s="155"/>
      <c r="I54" s="156"/>
      <c r="J54" s="156"/>
      <c r="K54" s="157"/>
      <c r="L54" s="211"/>
      <c r="M54" s="212"/>
      <c r="N54" s="212"/>
      <c r="O54" s="213"/>
      <c r="P54" s="178" t="s">
        <v>42</v>
      </c>
      <c r="Q54" s="179"/>
      <c r="R54" s="180"/>
      <c r="S54" s="181" t="str">
        <f>IF(S52="","",VLOOKUP(S52,'シフト記号表（勤務時間帯） (2)'!$C$6:$U$35,19,FALSE))</f>
        <v/>
      </c>
      <c r="T54" s="182" t="str">
        <f>IF(T52="","",VLOOKUP(T52,'シフト記号表（勤務時間帯） (2)'!$C$6:$U$35,19,FALSE))</f>
        <v/>
      </c>
      <c r="U54" s="182" t="str">
        <f>IF(U52="","",VLOOKUP(U52,'シフト記号表（勤務時間帯） (2)'!$C$6:$U$35,19,FALSE))</f>
        <v/>
      </c>
      <c r="V54" s="182" t="str">
        <f>IF(V52="","",VLOOKUP(V52,'シフト記号表（勤務時間帯） (2)'!$C$6:$U$35,19,FALSE))</f>
        <v/>
      </c>
      <c r="W54" s="182" t="str">
        <f>IF(W52="","",VLOOKUP(W52,'シフト記号表（勤務時間帯） (2)'!$C$6:$U$35,19,FALSE))</f>
        <v/>
      </c>
      <c r="X54" s="182" t="str">
        <f>IF(X52="","",VLOOKUP(X52,'シフト記号表（勤務時間帯） (2)'!$C$6:$U$35,19,FALSE))</f>
        <v/>
      </c>
      <c r="Y54" s="183" t="str">
        <f>IF(Y52="","",VLOOKUP(Y52,'シフト記号表（勤務時間帯） (2)'!$C$6:$U$35,19,FALSE))</f>
        <v/>
      </c>
      <c r="Z54" s="181" t="str">
        <f>IF(Z52="","",VLOOKUP(Z52,'シフト記号表（勤務時間帯） (2)'!$C$6:$U$35,19,FALSE))</f>
        <v/>
      </c>
      <c r="AA54" s="182" t="str">
        <f>IF(AA52="","",VLOOKUP(AA52,'シフト記号表（勤務時間帯） (2)'!$C$6:$U$35,19,FALSE))</f>
        <v/>
      </c>
      <c r="AB54" s="182" t="str">
        <f>IF(AB52="","",VLOOKUP(AB52,'シフト記号表（勤務時間帯） (2)'!$C$6:$U$35,19,FALSE))</f>
        <v/>
      </c>
      <c r="AC54" s="182" t="str">
        <f>IF(AC52="","",VLOOKUP(AC52,'シフト記号表（勤務時間帯） (2)'!$C$6:$U$35,19,FALSE))</f>
        <v/>
      </c>
      <c r="AD54" s="182" t="str">
        <f>IF(AD52="","",VLOOKUP(AD52,'シフト記号表（勤務時間帯） (2)'!$C$6:$U$35,19,FALSE))</f>
        <v/>
      </c>
      <c r="AE54" s="182" t="str">
        <f>IF(AE52="","",VLOOKUP(AE52,'シフト記号表（勤務時間帯） (2)'!$C$6:$U$35,19,FALSE))</f>
        <v/>
      </c>
      <c r="AF54" s="183" t="str">
        <f>IF(AF52="","",VLOOKUP(AF52,'シフト記号表（勤務時間帯） (2)'!$C$6:$U$35,19,FALSE))</f>
        <v/>
      </c>
      <c r="AG54" s="181" t="str">
        <f>IF(AG52="","",VLOOKUP(AG52,'シフト記号表（勤務時間帯） (2)'!$C$6:$U$35,19,FALSE))</f>
        <v/>
      </c>
      <c r="AH54" s="182" t="str">
        <f>IF(AH52="","",VLOOKUP(AH52,'シフト記号表（勤務時間帯） (2)'!$C$6:$U$35,19,FALSE))</f>
        <v/>
      </c>
      <c r="AI54" s="182" t="str">
        <f>IF(AI52="","",VLOOKUP(AI52,'シフト記号表（勤務時間帯） (2)'!$C$6:$U$35,19,FALSE))</f>
        <v/>
      </c>
      <c r="AJ54" s="182" t="str">
        <f>IF(AJ52="","",VLOOKUP(AJ52,'シフト記号表（勤務時間帯） (2)'!$C$6:$U$35,19,FALSE))</f>
        <v/>
      </c>
      <c r="AK54" s="182" t="str">
        <f>IF(AK52="","",VLOOKUP(AK52,'シフト記号表（勤務時間帯） (2)'!$C$6:$U$35,19,FALSE))</f>
        <v/>
      </c>
      <c r="AL54" s="182" t="str">
        <f>IF(AL52="","",VLOOKUP(AL52,'シフト記号表（勤務時間帯） (2)'!$C$6:$U$35,19,FALSE))</f>
        <v/>
      </c>
      <c r="AM54" s="183" t="str">
        <f>IF(AM52="","",VLOOKUP(AM52,'シフト記号表（勤務時間帯） (2)'!$C$6:$U$35,19,FALSE))</f>
        <v/>
      </c>
      <c r="AN54" s="181" t="str">
        <f>IF(AN52="","",VLOOKUP(AN52,'シフト記号表（勤務時間帯） (2)'!$C$6:$U$35,19,FALSE))</f>
        <v/>
      </c>
      <c r="AO54" s="182" t="str">
        <f>IF(AO52="","",VLOOKUP(AO52,'シフト記号表（勤務時間帯） (2)'!$C$6:$U$35,19,FALSE))</f>
        <v/>
      </c>
      <c r="AP54" s="182" t="str">
        <f>IF(AP52="","",VLOOKUP(AP52,'シフト記号表（勤務時間帯） (2)'!$C$6:$U$35,19,FALSE))</f>
        <v/>
      </c>
      <c r="AQ54" s="182" t="str">
        <f>IF(AQ52="","",VLOOKUP(AQ52,'シフト記号表（勤務時間帯） (2)'!$C$6:$U$35,19,FALSE))</f>
        <v/>
      </c>
      <c r="AR54" s="182" t="str">
        <f>IF(AR52="","",VLOOKUP(AR52,'シフト記号表（勤務時間帯） (2)'!$C$6:$U$35,19,FALSE))</f>
        <v/>
      </c>
      <c r="AS54" s="182" t="str">
        <f>IF(AS52="","",VLOOKUP(AS52,'シフト記号表（勤務時間帯） (2)'!$C$6:$U$35,19,FALSE))</f>
        <v/>
      </c>
      <c r="AT54" s="183" t="str">
        <f>IF(AT52="","",VLOOKUP(AT52,'シフト記号表（勤務時間帯） (2)'!$C$6:$U$35,19,FALSE))</f>
        <v/>
      </c>
      <c r="AU54" s="181" t="str">
        <f>IF(AU52="","",VLOOKUP(AU52,'シフト記号表（勤務時間帯） (2)'!$C$6:$U$35,19,FALSE))</f>
        <v/>
      </c>
      <c r="AV54" s="182" t="str">
        <f>IF(AV52="","",VLOOKUP(AV52,'シフト記号表（勤務時間帯） (2)'!$C$6:$U$35,19,FALSE))</f>
        <v/>
      </c>
      <c r="AW54" s="182" t="str">
        <f>IF(AW52="","",VLOOKUP(AW52,'シフト記号表（勤務時間帯） (2)'!$C$6:$U$35,19,FALSE))</f>
        <v/>
      </c>
      <c r="AX54" s="184">
        <f>IF($BB$3="４週",SUM(S54:AT54),IF($BB$3="暦月",SUM(S54:AW54),""))</f>
        <v>0</v>
      </c>
      <c r="AY54" s="185"/>
      <c r="AZ54" s="186">
        <f>IF($BB$3="４週",AX54/4,IF($BB$3="暦月",通所リハ!AX54/(通所リハ!$BB$8/7),""))</f>
        <v>0</v>
      </c>
      <c r="BA54" s="187"/>
      <c r="BB54" s="188"/>
      <c r="BC54" s="189"/>
      <c r="BD54" s="189"/>
      <c r="BE54" s="189"/>
      <c r="BF54" s="190"/>
    </row>
    <row r="55" spans="2:58" ht="20.25" customHeight="1" x14ac:dyDescent="0.45">
      <c r="B55" s="149">
        <f>B52+1</f>
        <v>12</v>
      </c>
      <c r="C55" s="191"/>
      <c r="D55" s="192"/>
      <c r="E55" s="193"/>
      <c r="F55" s="194"/>
      <c r="G55" s="195"/>
      <c r="H55" s="196"/>
      <c r="I55" s="156"/>
      <c r="J55" s="156"/>
      <c r="K55" s="157"/>
      <c r="L55" s="197"/>
      <c r="M55" s="198"/>
      <c r="N55" s="198"/>
      <c r="O55" s="199"/>
      <c r="P55" s="200" t="s">
        <v>40</v>
      </c>
      <c r="Q55" s="201"/>
      <c r="R55" s="202"/>
      <c r="S55" s="139"/>
      <c r="T55" s="140"/>
      <c r="U55" s="140"/>
      <c r="V55" s="140"/>
      <c r="W55" s="140"/>
      <c r="X55" s="140"/>
      <c r="Y55" s="141"/>
      <c r="Z55" s="139"/>
      <c r="AA55" s="140"/>
      <c r="AB55" s="140"/>
      <c r="AC55" s="140"/>
      <c r="AD55" s="140"/>
      <c r="AE55" s="140"/>
      <c r="AF55" s="141"/>
      <c r="AG55" s="139"/>
      <c r="AH55" s="140"/>
      <c r="AI55" s="140"/>
      <c r="AJ55" s="140"/>
      <c r="AK55" s="140"/>
      <c r="AL55" s="140"/>
      <c r="AM55" s="141"/>
      <c r="AN55" s="139"/>
      <c r="AO55" s="140"/>
      <c r="AP55" s="140"/>
      <c r="AQ55" s="140"/>
      <c r="AR55" s="140"/>
      <c r="AS55" s="140"/>
      <c r="AT55" s="141"/>
      <c r="AU55" s="139"/>
      <c r="AV55" s="140"/>
      <c r="AW55" s="140"/>
      <c r="AX55" s="203"/>
      <c r="AY55" s="204"/>
      <c r="AZ55" s="205"/>
      <c r="BA55" s="206"/>
      <c r="BB55" s="214"/>
      <c r="BC55" s="198"/>
      <c r="BD55" s="198"/>
      <c r="BE55" s="198"/>
      <c r="BF55" s="199"/>
    </row>
    <row r="56" spans="2:58" ht="20.25" customHeight="1" x14ac:dyDescent="0.45">
      <c r="B56" s="149"/>
      <c r="C56" s="150"/>
      <c r="D56" s="151"/>
      <c r="E56" s="152"/>
      <c r="F56" s="153"/>
      <c r="G56" s="154"/>
      <c r="H56" s="155"/>
      <c r="I56" s="156"/>
      <c r="J56" s="156"/>
      <c r="K56" s="157"/>
      <c r="L56" s="158"/>
      <c r="M56" s="159"/>
      <c r="N56" s="159"/>
      <c r="O56" s="160"/>
      <c r="P56" s="161" t="s">
        <v>41</v>
      </c>
      <c r="Q56" s="162"/>
      <c r="R56" s="163"/>
      <c r="S56" s="164" t="str">
        <f>IF(S55="","",VLOOKUP(S55,'シフト記号表（勤務時間帯） (2)'!$C$6:$K$35,9,FALSE))</f>
        <v/>
      </c>
      <c r="T56" s="165" t="str">
        <f>IF(T55="","",VLOOKUP(T55,'シフト記号表（勤務時間帯） (2)'!$C$6:$K$35,9,FALSE))</f>
        <v/>
      </c>
      <c r="U56" s="165" t="str">
        <f>IF(U55="","",VLOOKUP(U55,'シフト記号表（勤務時間帯） (2)'!$C$6:$K$35,9,FALSE))</f>
        <v/>
      </c>
      <c r="V56" s="165" t="str">
        <f>IF(V55="","",VLOOKUP(V55,'シフト記号表（勤務時間帯） (2)'!$C$6:$K$35,9,FALSE))</f>
        <v/>
      </c>
      <c r="W56" s="165" t="str">
        <f>IF(W55="","",VLOOKUP(W55,'シフト記号表（勤務時間帯） (2)'!$C$6:$K$35,9,FALSE))</f>
        <v/>
      </c>
      <c r="X56" s="165" t="str">
        <f>IF(X55="","",VLOOKUP(X55,'シフト記号表（勤務時間帯） (2)'!$C$6:$K$35,9,FALSE))</f>
        <v/>
      </c>
      <c r="Y56" s="166" t="str">
        <f>IF(Y55="","",VLOOKUP(Y55,'シフト記号表（勤務時間帯） (2)'!$C$6:$K$35,9,FALSE))</f>
        <v/>
      </c>
      <c r="Z56" s="164" t="str">
        <f>IF(Z55="","",VLOOKUP(Z55,'シフト記号表（勤務時間帯） (2)'!$C$6:$K$35,9,FALSE))</f>
        <v/>
      </c>
      <c r="AA56" s="165" t="str">
        <f>IF(AA55="","",VLOOKUP(AA55,'シフト記号表（勤務時間帯） (2)'!$C$6:$K$35,9,FALSE))</f>
        <v/>
      </c>
      <c r="AB56" s="165" t="str">
        <f>IF(AB55="","",VLOOKUP(AB55,'シフト記号表（勤務時間帯） (2)'!$C$6:$K$35,9,FALSE))</f>
        <v/>
      </c>
      <c r="AC56" s="165" t="str">
        <f>IF(AC55="","",VLOOKUP(AC55,'シフト記号表（勤務時間帯） (2)'!$C$6:$K$35,9,FALSE))</f>
        <v/>
      </c>
      <c r="AD56" s="165" t="str">
        <f>IF(AD55="","",VLOOKUP(AD55,'シフト記号表（勤務時間帯） (2)'!$C$6:$K$35,9,FALSE))</f>
        <v/>
      </c>
      <c r="AE56" s="165" t="str">
        <f>IF(AE55="","",VLOOKUP(AE55,'シフト記号表（勤務時間帯） (2)'!$C$6:$K$35,9,FALSE))</f>
        <v/>
      </c>
      <c r="AF56" s="166" t="str">
        <f>IF(AF55="","",VLOOKUP(AF55,'シフト記号表（勤務時間帯） (2)'!$C$6:$K$35,9,FALSE))</f>
        <v/>
      </c>
      <c r="AG56" s="164" t="str">
        <f>IF(AG55="","",VLOOKUP(AG55,'シフト記号表（勤務時間帯） (2)'!$C$6:$K$35,9,FALSE))</f>
        <v/>
      </c>
      <c r="AH56" s="165" t="str">
        <f>IF(AH55="","",VLOOKUP(AH55,'シフト記号表（勤務時間帯） (2)'!$C$6:$K$35,9,FALSE))</f>
        <v/>
      </c>
      <c r="AI56" s="165" t="str">
        <f>IF(AI55="","",VLOOKUP(AI55,'シフト記号表（勤務時間帯） (2)'!$C$6:$K$35,9,FALSE))</f>
        <v/>
      </c>
      <c r="AJ56" s="165" t="str">
        <f>IF(AJ55="","",VLOOKUP(AJ55,'シフト記号表（勤務時間帯） (2)'!$C$6:$K$35,9,FALSE))</f>
        <v/>
      </c>
      <c r="AK56" s="165" t="str">
        <f>IF(AK55="","",VLOOKUP(AK55,'シフト記号表（勤務時間帯） (2)'!$C$6:$K$35,9,FALSE))</f>
        <v/>
      </c>
      <c r="AL56" s="165" t="str">
        <f>IF(AL55="","",VLOOKUP(AL55,'シフト記号表（勤務時間帯） (2)'!$C$6:$K$35,9,FALSE))</f>
        <v/>
      </c>
      <c r="AM56" s="166" t="str">
        <f>IF(AM55="","",VLOOKUP(AM55,'シフト記号表（勤務時間帯） (2)'!$C$6:$K$35,9,FALSE))</f>
        <v/>
      </c>
      <c r="AN56" s="164" t="str">
        <f>IF(AN55="","",VLOOKUP(AN55,'シフト記号表（勤務時間帯） (2)'!$C$6:$K$35,9,FALSE))</f>
        <v/>
      </c>
      <c r="AO56" s="165" t="str">
        <f>IF(AO55="","",VLOOKUP(AO55,'シフト記号表（勤務時間帯） (2)'!$C$6:$K$35,9,FALSE))</f>
        <v/>
      </c>
      <c r="AP56" s="165" t="str">
        <f>IF(AP55="","",VLOOKUP(AP55,'シフト記号表（勤務時間帯） (2)'!$C$6:$K$35,9,FALSE))</f>
        <v/>
      </c>
      <c r="AQ56" s="165" t="str">
        <f>IF(AQ55="","",VLOOKUP(AQ55,'シフト記号表（勤務時間帯） (2)'!$C$6:$K$35,9,FALSE))</f>
        <v/>
      </c>
      <c r="AR56" s="165" t="str">
        <f>IF(AR55="","",VLOOKUP(AR55,'シフト記号表（勤務時間帯） (2)'!$C$6:$K$35,9,FALSE))</f>
        <v/>
      </c>
      <c r="AS56" s="165" t="str">
        <f>IF(AS55="","",VLOOKUP(AS55,'シフト記号表（勤務時間帯） (2)'!$C$6:$K$35,9,FALSE))</f>
        <v/>
      </c>
      <c r="AT56" s="166" t="str">
        <f>IF(AT55="","",VLOOKUP(AT55,'シフト記号表（勤務時間帯） (2)'!$C$6:$K$35,9,FALSE))</f>
        <v/>
      </c>
      <c r="AU56" s="164" t="str">
        <f>IF(AU55="","",VLOOKUP(AU55,'シフト記号表（勤務時間帯） (2)'!$C$6:$K$35,9,FALSE))</f>
        <v/>
      </c>
      <c r="AV56" s="165" t="str">
        <f>IF(AV55="","",VLOOKUP(AV55,'シフト記号表（勤務時間帯） (2)'!$C$6:$K$35,9,FALSE))</f>
        <v/>
      </c>
      <c r="AW56" s="165" t="str">
        <f>IF(AW55="","",VLOOKUP(AW55,'シフト記号表（勤務時間帯） (2)'!$C$6:$K$35,9,FALSE))</f>
        <v/>
      </c>
      <c r="AX56" s="167">
        <f>IF($BB$3="４週",SUM(S56:AT56),IF($BB$3="暦月",SUM(S56:AW56),""))</f>
        <v>0</v>
      </c>
      <c r="AY56" s="168"/>
      <c r="AZ56" s="169">
        <f>IF($BB$3="４週",AX56/4,IF($BB$3="暦月",通所リハ!AX56/(通所リハ!$BB$8/7),""))</f>
        <v>0</v>
      </c>
      <c r="BA56" s="170"/>
      <c r="BB56" s="215"/>
      <c r="BC56" s="159"/>
      <c r="BD56" s="159"/>
      <c r="BE56" s="159"/>
      <c r="BF56" s="160"/>
    </row>
    <row r="57" spans="2:58" ht="20.25" customHeight="1" x14ac:dyDescent="0.45">
      <c r="B57" s="149"/>
      <c r="C57" s="174"/>
      <c r="D57" s="175"/>
      <c r="E57" s="176"/>
      <c r="F57" s="153">
        <f>C55</f>
        <v>0</v>
      </c>
      <c r="G57" s="210"/>
      <c r="H57" s="155"/>
      <c r="I57" s="156"/>
      <c r="J57" s="156"/>
      <c r="K57" s="157"/>
      <c r="L57" s="211"/>
      <c r="M57" s="212"/>
      <c r="N57" s="212"/>
      <c r="O57" s="213"/>
      <c r="P57" s="178" t="s">
        <v>42</v>
      </c>
      <c r="Q57" s="179"/>
      <c r="R57" s="180"/>
      <c r="S57" s="181" t="str">
        <f>IF(S55="","",VLOOKUP(S55,'シフト記号表（勤務時間帯） (2)'!$C$6:$U$35,19,FALSE))</f>
        <v/>
      </c>
      <c r="T57" s="182" t="str">
        <f>IF(T55="","",VLOOKUP(T55,'シフト記号表（勤務時間帯） (2)'!$C$6:$U$35,19,FALSE))</f>
        <v/>
      </c>
      <c r="U57" s="182" t="str">
        <f>IF(U55="","",VLOOKUP(U55,'シフト記号表（勤務時間帯） (2)'!$C$6:$U$35,19,FALSE))</f>
        <v/>
      </c>
      <c r="V57" s="182" t="str">
        <f>IF(V55="","",VLOOKUP(V55,'シフト記号表（勤務時間帯） (2)'!$C$6:$U$35,19,FALSE))</f>
        <v/>
      </c>
      <c r="W57" s="182" t="str">
        <f>IF(W55="","",VLOOKUP(W55,'シフト記号表（勤務時間帯） (2)'!$C$6:$U$35,19,FALSE))</f>
        <v/>
      </c>
      <c r="X57" s="182" t="str">
        <f>IF(X55="","",VLOOKUP(X55,'シフト記号表（勤務時間帯） (2)'!$C$6:$U$35,19,FALSE))</f>
        <v/>
      </c>
      <c r="Y57" s="183" t="str">
        <f>IF(Y55="","",VLOOKUP(Y55,'シフト記号表（勤務時間帯） (2)'!$C$6:$U$35,19,FALSE))</f>
        <v/>
      </c>
      <c r="Z57" s="181" t="str">
        <f>IF(Z55="","",VLOOKUP(Z55,'シフト記号表（勤務時間帯） (2)'!$C$6:$U$35,19,FALSE))</f>
        <v/>
      </c>
      <c r="AA57" s="182" t="str">
        <f>IF(AA55="","",VLOOKUP(AA55,'シフト記号表（勤務時間帯） (2)'!$C$6:$U$35,19,FALSE))</f>
        <v/>
      </c>
      <c r="AB57" s="182" t="str">
        <f>IF(AB55="","",VLOOKUP(AB55,'シフト記号表（勤務時間帯） (2)'!$C$6:$U$35,19,FALSE))</f>
        <v/>
      </c>
      <c r="AC57" s="182" t="str">
        <f>IF(AC55="","",VLOOKUP(AC55,'シフト記号表（勤務時間帯） (2)'!$C$6:$U$35,19,FALSE))</f>
        <v/>
      </c>
      <c r="AD57" s="182" t="str">
        <f>IF(AD55="","",VLOOKUP(AD55,'シフト記号表（勤務時間帯） (2)'!$C$6:$U$35,19,FALSE))</f>
        <v/>
      </c>
      <c r="AE57" s="182" t="str">
        <f>IF(AE55="","",VLOOKUP(AE55,'シフト記号表（勤務時間帯） (2)'!$C$6:$U$35,19,FALSE))</f>
        <v/>
      </c>
      <c r="AF57" s="183" t="str">
        <f>IF(AF55="","",VLOOKUP(AF55,'シフト記号表（勤務時間帯） (2)'!$C$6:$U$35,19,FALSE))</f>
        <v/>
      </c>
      <c r="AG57" s="181" t="str">
        <f>IF(AG55="","",VLOOKUP(AG55,'シフト記号表（勤務時間帯） (2)'!$C$6:$U$35,19,FALSE))</f>
        <v/>
      </c>
      <c r="AH57" s="182" t="str">
        <f>IF(AH55="","",VLOOKUP(AH55,'シフト記号表（勤務時間帯） (2)'!$C$6:$U$35,19,FALSE))</f>
        <v/>
      </c>
      <c r="AI57" s="182" t="str">
        <f>IF(AI55="","",VLOOKUP(AI55,'シフト記号表（勤務時間帯） (2)'!$C$6:$U$35,19,FALSE))</f>
        <v/>
      </c>
      <c r="AJ57" s="182" t="str">
        <f>IF(AJ55="","",VLOOKUP(AJ55,'シフト記号表（勤務時間帯） (2)'!$C$6:$U$35,19,FALSE))</f>
        <v/>
      </c>
      <c r="AK57" s="182" t="str">
        <f>IF(AK55="","",VLOOKUP(AK55,'シフト記号表（勤務時間帯） (2)'!$C$6:$U$35,19,FALSE))</f>
        <v/>
      </c>
      <c r="AL57" s="182" t="str">
        <f>IF(AL55="","",VLOOKUP(AL55,'シフト記号表（勤務時間帯） (2)'!$C$6:$U$35,19,FALSE))</f>
        <v/>
      </c>
      <c r="AM57" s="183" t="str">
        <f>IF(AM55="","",VLOOKUP(AM55,'シフト記号表（勤務時間帯） (2)'!$C$6:$U$35,19,FALSE))</f>
        <v/>
      </c>
      <c r="AN57" s="181" t="str">
        <f>IF(AN55="","",VLOOKUP(AN55,'シフト記号表（勤務時間帯） (2)'!$C$6:$U$35,19,FALSE))</f>
        <v/>
      </c>
      <c r="AO57" s="182" t="str">
        <f>IF(AO55="","",VLOOKUP(AO55,'シフト記号表（勤務時間帯） (2)'!$C$6:$U$35,19,FALSE))</f>
        <v/>
      </c>
      <c r="AP57" s="182" t="str">
        <f>IF(AP55="","",VLOOKUP(AP55,'シフト記号表（勤務時間帯） (2)'!$C$6:$U$35,19,FALSE))</f>
        <v/>
      </c>
      <c r="AQ57" s="182" t="str">
        <f>IF(AQ55="","",VLOOKUP(AQ55,'シフト記号表（勤務時間帯） (2)'!$C$6:$U$35,19,FALSE))</f>
        <v/>
      </c>
      <c r="AR57" s="182" t="str">
        <f>IF(AR55="","",VLOOKUP(AR55,'シフト記号表（勤務時間帯） (2)'!$C$6:$U$35,19,FALSE))</f>
        <v/>
      </c>
      <c r="AS57" s="182" t="str">
        <f>IF(AS55="","",VLOOKUP(AS55,'シフト記号表（勤務時間帯） (2)'!$C$6:$U$35,19,FALSE))</f>
        <v/>
      </c>
      <c r="AT57" s="183" t="str">
        <f>IF(AT55="","",VLOOKUP(AT55,'シフト記号表（勤務時間帯） (2)'!$C$6:$U$35,19,FALSE))</f>
        <v/>
      </c>
      <c r="AU57" s="181" t="str">
        <f>IF(AU55="","",VLOOKUP(AU55,'シフト記号表（勤務時間帯） (2)'!$C$6:$U$35,19,FALSE))</f>
        <v/>
      </c>
      <c r="AV57" s="182" t="str">
        <f>IF(AV55="","",VLOOKUP(AV55,'シフト記号表（勤務時間帯） (2)'!$C$6:$U$35,19,FALSE))</f>
        <v/>
      </c>
      <c r="AW57" s="182" t="str">
        <f>IF(AW55="","",VLOOKUP(AW55,'シフト記号表（勤務時間帯） (2)'!$C$6:$U$35,19,FALSE))</f>
        <v/>
      </c>
      <c r="AX57" s="184">
        <f>IF($BB$3="４週",SUM(S57:AT57),IF($BB$3="暦月",SUM(S57:AW57),""))</f>
        <v>0</v>
      </c>
      <c r="AY57" s="185"/>
      <c r="AZ57" s="186">
        <f>IF($BB$3="４週",AX57/4,IF($BB$3="暦月",通所リハ!AX57/(通所リハ!$BB$8/7),""))</f>
        <v>0</v>
      </c>
      <c r="BA57" s="187"/>
      <c r="BB57" s="216"/>
      <c r="BC57" s="212"/>
      <c r="BD57" s="212"/>
      <c r="BE57" s="212"/>
      <c r="BF57" s="213"/>
    </row>
    <row r="58" spans="2:58" ht="20.25" customHeight="1" x14ac:dyDescent="0.45">
      <c r="B58" s="149">
        <f>B55+1</f>
        <v>13</v>
      </c>
      <c r="C58" s="191"/>
      <c r="D58" s="192"/>
      <c r="E58" s="193"/>
      <c r="F58" s="194"/>
      <c r="G58" s="195"/>
      <c r="H58" s="196"/>
      <c r="I58" s="156"/>
      <c r="J58" s="156"/>
      <c r="K58" s="157"/>
      <c r="L58" s="197"/>
      <c r="M58" s="198"/>
      <c r="N58" s="198"/>
      <c r="O58" s="199"/>
      <c r="P58" s="200" t="s">
        <v>40</v>
      </c>
      <c r="Q58" s="201"/>
      <c r="R58" s="202"/>
      <c r="S58" s="139"/>
      <c r="T58" s="140"/>
      <c r="U58" s="140"/>
      <c r="V58" s="140"/>
      <c r="W58" s="140"/>
      <c r="X58" s="140"/>
      <c r="Y58" s="141"/>
      <c r="Z58" s="139"/>
      <c r="AA58" s="140"/>
      <c r="AB58" s="140"/>
      <c r="AC58" s="140"/>
      <c r="AD58" s="140"/>
      <c r="AE58" s="140"/>
      <c r="AF58" s="141"/>
      <c r="AG58" s="139"/>
      <c r="AH58" s="140"/>
      <c r="AI58" s="140"/>
      <c r="AJ58" s="140"/>
      <c r="AK58" s="140"/>
      <c r="AL58" s="140"/>
      <c r="AM58" s="141"/>
      <c r="AN58" s="139"/>
      <c r="AO58" s="140"/>
      <c r="AP58" s="140"/>
      <c r="AQ58" s="140"/>
      <c r="AR58" s="140"/>
      <c r="AS58" s="140"/>
      <c r="AT58" s="141"/>
      <c r="AU58" s="139"/>
      <c r="AV58" s="140"/>
      <c r="AW58" s="140"/>
      <c r="AX58" s="203"/>
      <c r="AY58" s="204"/>
      <c r="AZ58" s="205"/>
      <c r="BA58" s="206"/>
      <c r="BB58" s="214"/>
      <c r="BC58" s="198"/>
      <c r="BD58" s="198"/>
      <c r="BE58" s="198"/>
      <c r="BF58" s="199"/>
    </row>
    <row r="59" spans="2:58" ht="20.25" customHeight="1" x14ac:dyDescent="0.45">
      <c r="B59" s="149"/>
      <c r="C59" s="150"/>
      <c r="D59" s="151"/>
      <c r="E59" s="152"/>
      <c r="F59" s="153"/>
      <c r="G59" s="154"/>
      <c r="H59" s="155"/>
      <c r="I59" s="156"/>
      <c r="J59" s="156"/>
      <c r="K59" s="157"/>
      <c r="L59" s="158"/>
      <c r="M59" s="159"/>
      <c r="N59" s="159"/>
      <c r="O59" s="160"/>
      <c r="P59" s="161" t="s">
        <v>41</v>
      </c>
      <c r="Q59" s="162"/>
      <c r="R59" s="163"/>
      <c r="S59" s="164" t="str">
        <f>IF(S58="","",VLOOKUP(S58,'シフト記号表（勤務時間帯） (2)'!$C$6:$K$35,9,FALSE))</f>
        <v/>
      </c>
      <c r="T59" s="165" t="str">
        <f>IF(T58="","",VLOOKUP(T58,'シフト記号表（勤務時間帯） (2)'!$C$6:$K$35,9,FALSE))</f>
        <v/>
      </c>
      <c r="U59" s="165" t="str">
        <f>IF(U58="","",VLOOKUP(U58,'シフト記号表（勤務時間帯） (2)'!$C$6:$K$35,9,FALSE))</f>
        <v/>
      </c>
      <c r="V59" s="165" t="str">
        <f>IF(V58="","",VLOOKUP(V58,'シフト記号表（勤務時間帯） (2)'!$C$6:$K$35,9,FALSE))</f>
        <v/>
      </c>
      <c r="W59" s="165" t="str">
        <f>IF(W58="","",VLOOKUP(W58,'シフト記号表（勤務時間帯） (2)'!$C$6:$K$35,9,FALSE))</f>
        <v/>
      </c>
      <c r="X59" s="165" t="str">
        <f>IF(X58="","",VLOOKUP(X58,'シフト記号表（勤務時間帯） (2)'!$C$6:$K$35,9,FALSE))</f>
        <v/>
      </c>
      <c r="Y59" s="166" t="str">
        <f>IF(Y58="","",VLOOKUP(Y58,'シフト記号表（勤務時間帯） (2)'!$C$6:$K$35,9,FALSE))</f>
        <v/>
      </c>
      <c r="Z59" s="164" t="str">
        <f>IF(Z58="","",VLOOKUP(Z58,'シフト記号表（勤務時間帯） (2)'!$C$6:$K$35,9,FALSE))</f>
        <v/>
      </c>
      <c r="AA59" s="165" t="str">
        <f>IF(AA58="","",VLOOKUP(AA58,'シフト記号表（勤務時間帯） (2)'!$C$6:$K$35,9,FALSE))</f>
        <v/>
      </c>
      <c r="AB59" s="165" t="str">
        <f>IF(AB58="","",VLOOKUP(AB58,'シフト記号表（勤務時間帯） (2)'!$C$6:$K$35,9,FALSE))</f>
        <v/>
      </c>
      <c r="AC59" s="165" t="str">
        <f>IF(AC58="","",VLOOKUP(AC58,'シフト記号表（勤務時間帯） (2)'!$C$6:$K$35,9,FALSE))</f>
        <v/>
      </c>
      <c r="AD59" s="165" t="str">
        <f>IF(AD58="","",VLOOKUP(AD58,'シフト記号表（勤務時間帯） (2)'!$C$6:$K$35,9,FALSE))</f>
        <v/>
      </c>
      <c r="AE59" s="165" t="str">
        <f>IF(AE58="","",VLOOKUP(AE58,'シフト記号表（勤務時間帯） (2)'!$C$6:$K$35,9,FALSE))</f>
        <v/>
      </c>
      <c r="AF59" s="166" t="str">
        <f>IF(AF58="","",VLOOKUP(AF58,'シフト記号表（勤務時間帯） (2)'!$C$6:$K$35,9,FALSE))</f>
        <v/>
      </c>
      <c r="AG59" s="164" t="str">
        <f>IF(AG58="","",VLOOKUP(AG58,'シフト記号表（勤務時間帯） (2)'!$C$6:$K$35,9,FALSE))</f>
        <v/>
      </c>
      <c r="AH59" s="165" t="str">
        <f>IF(AH58="","",VLOOKUP(AH58,'シフト記号表（勤務時間帯） (2)'!$C$6:$K$35,9,FALSE))</f>
        <v/>
      </c>
      <c r="AI59" s="165" t="str">
        <f>IF(AI58="","",VLOOKUP(AI58,'シフト記号表（勤務時間帯） (2)'!$C$6:$K$35,9,FALSE))</f>
        <v/>
      </c>
      <c r="AJ59" s="165" t="str">
        <f>IF(AJ58="","",VLOOKUP(AJ58,'シフト記号表（勤務時間帯） (2)'!$C$6:$K$35,9,FALSE))</f>
        <v/>
      </c>
      <c r="AK59" s="165" t="str">
        <f>IF(AK58="","",VLOOKUP(AK58,'シフト記号表（勤務時間帯） (2)'!$C$6:$K$35,9,FALSE))</f>
        <v/>
      </c>
      <c r="AL59" s="165" t="str">
        <f>IF(AL58="","",VLOOKUP(AL58,'シフト記号表（勤務時間帯） (2)'!$C$6:$K$35,9,FALSE))</f>
        <v/>
      </c>
      <c r="AM59" s="166" t="str">
        <f>IF(AM58="","",VLOOKUP(AM58,'シフト記号表（勤務時間帯） (2)'!$C$6:$K$35,9,FALSE))</f>
        <v/>
      </c>
      <c r="AN59" s="164" t="str">
        <f>IF(AN58="","",VLOOKUP(AN58,'シフト記号表（勤務時間帯） (2)'!$C$6:$K$35,9,FALSE))</f>
        <v/>
      </c>
      <c r="AO59" s="165" t="str">
        <f>IF(AO58="","",VLOOKUP(AO58,'シフト記号表（勤務時間帯） (2)'!$C$6:$K$35,9,FALSE))</f>
        <v/>
      </c>
      <c r="AP59" s="165" t="str">
        <f>IF(AP58="","",VLOOKUP(AP58,'シフト記号表（勤務時間帯） (2)'!$C$6:$K$35,9,FALSE))</f>
        <v/>
      </c>
      <c r="AQ59" s="165" t="str">
        <f>IF(AQ58="","",VLOOKUP(AQ58,'シフト記号表（勤務時間帯） (2)'!$C$6:$K$35,9,FALSE))</f>
        <v/>
      </c>
      <c r="AR59" s="165" t="str">
        <f>IF(AR58="","",VLOOKUP(AR58,'シフト記号表（勤務時間帯） (2)'!$C$6:$K$35,9,FALSE))</f>
        <v/>
      </c>
      <c r="AS59" s="165" t="str">
        <f>IF(AS58="","",VLOOKUP(AS58,'シフト記号表（勤務時間帯） (2)'!$C$6:$K$35,9,FALSE))</f>
        <v/>
      </c>
      <c r="AT59" s="166" t="str">
        <f>IF(AT58="","",VLOOKUP(AT58,'シフト記号表（勤務時間帯） (2)'!$C$6:$K$35,9,FALSE))</f>
        <v/>
      </c>
      <c r="AU59" s="164" t="str">
        <f>IF(AU58="","",VLOOKUP(AU58,'シフト記号表（勤務時間帯） (2)'!$C$6:$K$35,9,FALSE))</f>
        <v/>
      </c>
      <c r="AV59" s="165" t="str">
        <f>IF(AV58="","",VLOOKUP(AV58,'シフト記号表（勤務時間帯） (2)'!$C$6:$K$35,9,FALSE))</f>
        <v/>
      </c>
      <c r="AW59" s="165" t="str">
        <f>IF(AW58="","",VLOOKUP(AW58,'シフト記号表（勤務時間帯） (2)'!$C$6:$K$35,9,FALSE))</f>
        <v/>
      </c>
      <c r="AX59" s="167">
        <f>IF($BB$3="４週",SUM(S59:AT59),IF($BB$3="暦月",SUM(S59:AW59),""))</f>
        <v>0</v>
      </c>
      <c r="AY59" s="168"/>
      <c r="AZ59" s="169">
        <f>IF($BB$3="４週",AX59/4,IF($BB$3="暦月",通所リハ!AX59/(通所リハ!$BB$8/7),""))</f>
        <v>0</v>
      </c>
      <c r="BA59" s="170"/>
      <c r="BB59" s="215"/>
      <c r="BC59" s="159"/>
      <c r="BD59" s="159"/>
      <c r="BE59" s="159"/>
      <c r="BF59" s="160"/>
    </row>
    <row r="60" spans="2:58" ht="20.25" customHeight="1" thickBot="1" x14ac:dyDescent="0.5">
      <c r="B60" s="217"/>
      <c r="C60" s="174"/>
      <c r="D60" s="175"/>
      <c r="E60" s="176"/>
      <c r="F60" s="218">
        <f>C58</f>
        <v>0</v>
      </c>
      <c r="G60" s="219"/>
      <c r="H60" s="220"/>
      <c r="I60" s="221"/>
      <c r="J60" s="221"/>
      <c r="K60" s="222"/>
      <c r="L60" s="223"/>
      <c r="M60" s="224"/>
      <c r="N60" s="224"/>
      <c r="O60" s="225"/>
      <c r="P60" s="226" t="s">
        <v>42</v>
      </c>
      <c r="Q60" s="227"/>
      <c r="R60" s="228"/>
      <c r="S60" s="181" t="str">
        <f>IF(S58="","",VLOOKUP(S58,'シフト記号表（勤務時間帯） (2)'!$C$6:$U$35,19,FALSE))</f>
        <v/>
      </c>
      <c r="T60" s="182" t="str">
        <f>IF(T58="","",VLOOKUP(T58,'シフト記号表（勤務時間帯） (2)'!$C$6:$U$35,19,FALSE))</f>
        <v/>
      </c>
      <c r="U60" s="182" t="str">
        <f>IF(U58="","",VLOOKUP(U58,'シフト記号表（勤務時間帯） (2)'!$C$6:$U$35,19,FALSE))</f>
        <v/>
      </c>
      <c r="V60" s="182" t="str">
        <f>IF(V58="","",VLOOKUP(V58,'シフト記号表（勤務時間帯） (2)'!$C$6:$U$35,19,FALSE))</f>
        <v/>
      </c>
      <c r="W60" s="182" t="str">
        <f>IF(W58="","",VLOOKUP(W58,'シフト記号表（勤務時間帯） (2)'!$C$6:$U$35,19,FALSE))</f>
        <v/>
      </c>
      <c r="X60" s="182" t="str">
        <f>IF(X58="","",VLOOKUP(X58,'シフト記号表（勤務時間帯） (2)'!$C$6:$U$35,19,FALSE))</f>
        <v/>
      </c>
      <c r="Y60" s="183" t="str">
        <f>IF(Y58="","",VLOOKUP(Y58,'シフト記号表（勤務時間帯） (2)'!$C$6:$U$35,19,FALSE))</f>
        <v/>
      </c>
      <c r="Z60" s="181" t="str">
        <f>IF(Z58="","",VLOOKUP(Z58,'シフト記号表（勤務時間帯） (2)'!$C$6:$U$35,19,FALSE))</f>
        <v/>
      </c>
      <c r="AA60" s="182" t="str">
        <f>IF(AA58="","",VLOOKUP(AA58,'シフト記号表（勤務時間帯） (2)'!$C$6:$U$35,19,FALSE))</f>
        <v/>
      </c>
      <c r="AB60" s="182" t="str">
        <f>IF(AB58="","",VLOOKUP(AB58,'シフト記号表（勤務時間帯） (2)'!$C$6:$U$35,19,FALSE))</f>
        <v/>
      </c>
      <c r="AC60" s="182" t="str">
        <f>IF(AC58="","",VLOOKUP(AC58,'シフト記号表（勤務時間帯） (2)'!$C$6:$U$35,19,FALSE))</f>
        <v/>
      </c>
      <c r="AD60" s="182" t="str">
        <f>IF(AD58="","",VLOOKUP(AD58,'シフト記号表（勤務時間帯） (2)'!$C$6:$U$35,19,FALSE))</f>
        <v/>
      </c>
      <c r="AE60" s="182" t="str">
        <f>IF(AE58="","",VLOOKUP(AE58,'シフト記号表（勤務時間帯） (2)'!$C$6:$U$35,19,FALSE))</f>
        <v/>
      </c>
      <c r="AF60" s="183" t="str">
        <f>IF(AF58="","",VLOOKUP(AF58,'シフト記号表（勤務時間帯） (2)'!$C$6:$U$35,19,FALSE))</f>
        <v/>
      </c>
      <c r="AG60" s="181" t="str">
        <f>IF(AG58="","",VLOOKUP(AG58,'シフト記号表（勤務時間帯） (2)'!$C$6:$U$35,19,FALSE))</f>
        <v/>
      </c>
      <c r="AH60" s="182" t="str">
        <f>IF(AH58="","",VLOOKUP(AH58,'シフト記号表（勤務時間帯） (2)'!$C$6:$U$35,19,FALSE))</f>
        <v/>
      </c>
      <c r="AI60" s="182" t="str">
        <f>IF(AI58="","",VLOOKUP(AI58,'シフト記号表（勤務時間帯） (2)'!$C$6:$U$35,19,FALSE))</f>
        <v/>
      </c>
      <c r="AJ60" s="182" t="str">
        <f>IF(AJ58="","",VLOOKUP(AJ58,'シフト記号表（勤務時間帯） (2)'!$C$6:$U$35,19,FALSE))</f>
        <v/>
      </c>
      <c r="AK60" s="182" t="str">
        <f>IF(AK58="","",VLOOKUP(AK58,'シフト記号表（勤務時間帯） (2)'!$C$6:$U$35,19,FALSE))</f>
        <v/>
      </c>
      <c r="AL60" s="182" t="str">
        <f>IF(AL58="","",VLOOKUP(AL58,'シフト記号表（勤務時間帯） (2)'!$C$6:$U$35,19,FALSE))</f>
        <v/>
      </c>
      <c r="AM60" s="183" t="str">
        <f>IF(AM58="","",VLOOKUP(AM58,'シフト記号表（勤務時間帯） (2)'!$C$6:$U$35,19,FALSE))</f>
        <v/>
      </c>
      <c r="AN60" s="181" t="str">
        <f>IF(AN58="","",VLOOKUP(AN58,'シフト記号表（勤務時間帯） (2)'!$C$6:$U$35,19,FALSE))</f>
        <v/>
      </c>
      <c r="AO60" s="182" t="str">
        <f>IF(AO58="","",VLOOKUP(AO58,'シフト記号表（勤務時間帯） (2)'!$C$6:$U$35,19,FALSE))</f>
        <v/>
      </c>
      <c r="AP60" s="182" t="str">
        <f>IF(AP58="","",VLOOKUP(AP58,'シフト記号表（勤務時間帯） (2)'!$C$6:$U$35,19,FALSE))</f>
        <v/>
      </c>
      <c r="AQ60" s="182" t="str">
        <f>IF(AQ58="","",VLOOKUP(AQ58,'シフト記号表（勤務時間帯） (2)'!$C$6:$U$35,19,FALSE))</f>
        <v/>
      </c>
      <c r="AR60" s="182" t="str">
        <f>IF(AR58="","",VLOOKUP(AR58,'シフト記号表（勤務時間帯） (2)'!$C$6:$U$35,19,FALSE))</f>
        <v/>
      </c>
      <c r="AS60" s="182" t="str">
        <f>IF(AS58="","",VLOOKUP(AS58,'シフト記号表（勤務時間帯） (2)'!$C$6:$U$35,19,FALSE))</f>
        <v/>
      </c>
      <c r="AT60" s="183" t="str">
        <f>IF(AT58="","",VLOOKUP(AT58,'シフト記号表（勤務時間帯） (2)'!$C$6:$U$35,19,FALSE))</f>
        <v/>
      </c>
      <c r="AU60" s="181" t="str">
        <f>IF(AU58="","",VLOOKUP(AU58,'シフト記号表（勤務時間帯） (2)'!$C$6:$U$35,19,FALSE))</f>
        <v/>
      </c>
      <c r="AV60" s="182" t="str">
        <f>IF(AV58="","",VLOOKUP(AV58,'シフト記号表（勤務時間帯） (2)'!$C$6:$U$35,19,FALSE))</f>
        <v/>
      </c>
      <c r="AW60" s="182" t="str">
        <f>IF(AW58="","",VLOOKUP(AW58,'シフト記号表（勤務時間帯） (2)'!$C$6:$U$35,19,FALSE))</f>
        <v/>
      </c>
      <c r="AX60" s="184">
        <f>IF($BB$3="４週",SUM(S60:AT60),IF($BB$3="暦月",SUM(S60:AW60),""))</f>
        <v>0</v>
      </c>
      <c r="AY60" s="185"/>
      <c r="AZ60" s="186">
        <f>IF($BB$3="４週",AX60/4,IF($BB$3="暦月",通所リハ!AX60/(通所リハ!$BB$8/7),""))</f>
        <v>0</v>
      </c>
      <c r="BA60" s="187"/>
      <c r="BB60" s="229"/>
      <c r="BC60" s="224"/>
      <c r="BD60" s="224"/>
      <c r="BE60" s="224"/>
      <c r="BF60" s="225"/>
    </row>
    <row r="61" spans="2:58" s="40" customFormat="1" ht="6" customHeight="1" thickBot="1" x14ac:dyDescent="0.5">
      <c r="B61" s="230"/>
      <c r="C61" s="231"/>
      <c r="D61" s="231"/>
      <c r="E61" s="231"/>
      <c r="F61" s="232"/>
      <c r="G61" s="232"/>
      <c r="H61" s="233"/>
      <c r="I61" s="233"/>
      <c r="J61" s="233"/>
      <c r="K61" s="233"/>
      <c r="L61" s="232"/>
      <c r="M61" s="232"/>
      <c r="N61" s="232"/>
      <c r="O61" s="232"/>
      <c r="P61" s="234"/>
      <c r="Q61" s="234"/>
      <c r="R61" s="234"/>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5"/>
      <c r="AY61" s="235"/>
      <c r="AZ61" s="235"/>
      <c r="BA61" s="235"/>
      <c r="BB61" s="232"/>
      <c r="BC61" s="232"/>
      <c r="BD61" s="232"/>
      <c r="BE61" s="232"/>
      <c r="BF61" s="236"/>
    </row>
    <row r="62" spans="2:58" ht="20.100000000000001" customHeight="1" x14ac:dyDescent="0.45">
      <c r="B62" s="237"/>
      <c r="C62" s="238"/>
      <c r="D62" s="238"/>
      <c r="E62" s="238"/>
      <c r="F62" s="239"/>
      <c r="G62" s="73" t="s">
        <v>43</v>
      </c>
      <c r="H62" s="73"/>
      <c r="I62" s="73"/>
      <c r="J62" s="73"/>
      <c r="K62" s="240"/>
      <c r="L62" s="241"/>
      <c r="M62" s="242" t="s">
        <v>44</v>
      </c>
      <c r="N62" s="243"/>
      <c r="O62" s="243"/>
      <c r="P62" s="243"/>
      <c r="Q62" s="243"/>
      <c r="R62" s="244"/>
      <c r="S62" s="245" t="str">
        <f t="shared" ref="S62:AH68" si="1">IF(SUMIF($F$22:$F$60, $M62, S$22:S$60)=0,"",SUMIF($F$22:$F$60, $M62, S$22:S$60))</f>
        <v/>
      </c>
      <c r="T62" s="246" t="str">
        <f t="shared" si="1"/>
        <v/>
      </c>
      <c r="U62" s="246" t="str">
        <f t="shared" si="1"/>
        <v/>
      </c>
      <c r="V62" s="246" t="str">
        <f t="shared" si="1"/>
        <v/>
      </c>
      <c r="W62" s="246" t="str">
        <f t="shared" si="1"/>
        <v/>
      </c>
      <c r="X62" s="246" t="str">
        <f t="shared" si="1"/>
        <v/>
      </c>
      <c r="Y62" s="247" t="str">
        <f t="shared" si="1"/>
        <v/>
      </c>
      <c r="Z62" s="245" t="str">
        <f t="shared" si="1"/>
        <v/>
      </c>
      <c r="AA62" s="246" t="str">
        <f t="shared" si="1"/>
        <v/>
      </c>
      <c r="AB62" s="246" t="str">
        <f t="shared" si="1"/>
        <v/>
      </c>
      <c r="AC62" s="246" t="str">
        <f t="shared" si="1"/>
        <v/>
      </c>
      <c r="AD62" s="246" t="str">
        <f t="shared" si="1"/>
        <v/>
      </c>
      <c r="AE62" s="246" t="str">
        <f t="shared" si="1"/>
        <v/>
      </c>
      <c r="AF62" s="247" t="str">
        <f t="shared" si="1"/>
        <v/>
      </c>
      <c r="AG62" s="245" t="str">
        <f t="shared" si="1"/>
        <v/>
      </c>
      <c r="AH62" s="246" t="str">
        <f t="shared" si="1"/>
        <v/>
      </c>
      <c r="AI62" s="246" t="str">
        <f t="shared" ref="AI62:AX68" si="2">IF(SUMIF($F$22:$F$60, $M62, AI$22:AI$60)=0,"",SUMIF($F$22:$F$60, $M62, AI$22:AI$60))</f>
        <v/>
      </c>
      <c r="AJ62" s="246" t="str">
        <f t="shared" si="2"/>
        <v/>
      </c>
      <c r="AK62" s="246" t="str">
        <f t="shared" si="2"/>
        <v/>
      </c>
      <c r="AL62" s="246" t="str">
        <f t="shared" si="2"/>
        <v/>
      </c>
      <c r="AM62" s="247" t="str">
        <f t="shared" si="2"/>
        <v/>
      </c>
      <c r="AN62" s="245" t="str">
        <f t="shared" si="2"/>
        <v/>
      </c>
      <c r="AO62" s="246" t="str">
        <f t="shared" si="2"/>
        <v/>
      </c>
      <c r="AP62" s="246" t="str">
        <f t="shared" si="2"/>
        <v/>
      </c>
      <c r="AQ62" s="246" t="str">
        <f t="shared" si="2"/>
        <v/>
      </c>
      <c r="AR62" s="246" t="str">
        <f t="shared" si="2"/>
        <v/>
      </c>
      <c r="AS62" s="246" t="str">
        <f t="shared" si="2"/>
        <v/>
      </c>
      <c r="AT62" s="247" t="str">
        <f t="shared" si="2"/>
        <v/>
      </c>
      <c r="AU62" s="245" t="str">
        <f t="shared" si="2"/>
        <v/>
      </c>
      <c r="AV62" s="246" t="str">
        <f t="shared" si="2"/>
        <v/>
      </c>
      <c r="AW62" s="246" t="str">
        <f t="shared" si="2"/>
        <v/>
      </c>
      <c r="AX62" s="248" t="str">
        <f t="shared" si="2"/>
        <v/>
      </c>
      <c r="AY62" s="249"/>
      <c r="AZ62" s="250" t="str">
        <f t="shared" ref="AZ62:AZ68" si="3">IF(AX62="","",IF($BB$3="４週",AX62/4,IF($BB$3="暦月",AX62/($BB$8/7),"")))</f>
        <v/>
      </c>
      <c r="BA62" s="251"/>
      <c r="BB62" s="252"/>
      <c r="BC62" s="253"/>
      <c r="BD62" s="253"/>
      <c r="BE62" s="253"/>
      <c r="BF62" s="254"/>
    </row>
    <row r="63" spans="2:58" ht="20.25" customHeight="1" x14ac:dyDescent="0.45">
      <c r="B63" s="255"/>
      <c r="C63" s="256"/>
      <c r="D63" s="256"/>
      <c r="E63" s="256"/>
      <c r="F63" s="257"/>
      <c r="G63" s="97"/>
      <c r="H63" s="97"/>
      <c r="I63" s="97"/>
      <c r="J63" s="97"/>
      <c r="K63" s="258"/>
      <c r="L63" s="259"/>
      <c r="M63" s="260" t="s">
        <v>45</v>
      </c>
      <c r="N63" s="260"/>
      <c r="O63" s="260"/>
      <c r="P63" s="260"/>
      <c r="Q63" s="260"/>
      <c r="R63" s="261"/>
      <c r="S63" s="245" t="str">
        <f t="shared" si="1"/>
        <v/>
      </c>
      <c r="T63" s="246" t="str">
        <f t="shared" si="1"/>
        <v/>
      </c>
      <c r="U63" s="246" t="str">
        <f t="shared" si="1"/>
        <v/>
      </c>
      <c r="V63" s="246" t="str">
        <f t="shared" si="1"/>
        <v/>
      </c>
      <c r="W63" s="246" t="str">
        <f t="shared" si="1"/>
        <v/>
      </c>
      <c r="X63" s="246" t="str">
        <f t="shared" si="1"/>
        <v/>
      </c>
      <c r="Y63" s="247" t="str">
        <f t="shared" si="1"/>
        <v/>
      </c>
      <c r="Z63" s="245" t="str">
        <f t="shared" si="1"/>
        <v/>
      </c>
      <c r="AA63" s="246" t="str">
        <f t="shared" si="1"/>
        <v/>
      </c>
      <c r="AB63" s="246" t="str">
        <f t="shared" si="1"/>
        <v/>
      </c>
      <c r="AC63" s="246" t="str">
        <f t="shared" si="1"/>
        <v/>
      </c>
      <c r="AD63" s="246" t="str">
        <f t="shared" si="1"/>
        <v/>
      </c>
      <c r="AE63" s="246" t="str">
        <f t="shared" si="1"/>
        <v/>
      </c>
      <c r="AF63" s="247" t="str">
        <f t="shared" si="1"/>
        <v/>
      </c>
      <c r="AG63" s="245" t="str">
        <f t="shared" si="1"/>
        <v/>
      </c>
      <c r="AH63" s="246" t="str">
        <f t="shared" si="1"/>
        <v/>
      </c>
      <c r="AI63" s="246" t="str">
        <f t="shared" si="2"/>
        <v/>
      </c>
      <c r="AJ63" s="246" t="str">
        <f t="shared" si="2"/>
        <v/>
      </c>
      <c r="AK63" s="246" t="str">
        <f t="shared" si="2"/>
        <v/>
      </c>
      <c r="AL63" s="246" t="str">
        <f t="shared" si="2"/>
        <v/>
      </c>
      <c r="AM63" s="247" t="str">
        <f t="shared" si="2"/>
        <v/>
      </c>
      <c r="AN63" s="245" t="str">
        <f t="shared" si="2"/>
        <v/>
      </c>
      <c r="AO63" s="246" t="str">
        <f t="shared" si="2"/>
        <v/>
      </c>
      <c r="AP63" s="246" t="str">
        <f t="shared" si="2"/>
        <v/>
      </c>
      <c r="AQ63" s="246" t="str">
        <f t="shared" si="2"/>
        <v/>
      </c>
      <c r="AR63" s="246" t="str">
        <f t="shared" si="2"/>
        <v/>
      </c>
      <c r="AS63" s="246" t="str">
        <f t="shared" si="2"/>
        <v/>
      </c>
      <c r="AT63" s="247" t="str">
        <f t="shared" si="2"/>
        <v/>
      </c>
      <c r="AU63" s="245" t="str">
        <f t="shared" si="2"/>
        <v/>
      </c>
      <c r="AV63" s="246" t="str">
        <f t="shared" si="2"/>
        <v/>
      </c>
      <c r="AW63" s="246" t="str">
        <f t="shared" si="2"/>
        <v/>
      </c>
      <c r="AX63" s="248" t="str">
        <f t="shared" si="2"/>
        <v/>
      </c>
      <c r="AY63" s="249"/>
      <c r="AZ63" s="250" t="str">
        <f t="shared" si="3"/>
        <v/>
      </c>
      <c r="BA63" s="251"/>
      <c r="BB63" s="262"/>
      <c r="BC63" s="263"/>
      <c r="BD63" s="263"/>
      <c r="BE63" s="263"/>
      <c r="BF63" s="264"/>
    </row>
    <row r="64" spans="2:58" ht="20.25" customHeight="1" x14ac:dyDescent="0.45">
      <c r="B64" s="255"/>
      <c r="C64" s="256"/>
      <c r="D64" s="256"/>
      <c r="E64" s="256"/>
      <c r="F64" s="257"/>
      <c r="G64" s="97"/>
      <c r="H64" s="97"/>
      <c r="I64" s="97"/>
      <c r="J64" s="97"/>
      <c r="K64" s="258"/>
      <c r="L64" s="259"/>
      <c r="M64" s="260" t="s">
        <v>46</v>
      </c>
      <c r="N64" s="260"/>
      <c r="O64" s="260"/>
      <c r="P64" s="260"/>
      <c r="Q64" s="260"/>
      <c r="R64" s="261"/>
      <c r="S64" s="245" t="str">
        <f t="shared" si="1"/>
        <v/>
      </c>
      <c r="T64" s="246" t="str">
        <f t="shared" si="1"/>
        <v/>
      </c>
      <c r="U64" s="246" t="str">
        <f t="shared" si="1"/>
        <v/>
      </c>
      <c r="V64" s="246" t="str">
        <f t="shared" si="1"/>
        <v/>
      </c>
      <c r="W64" s="246" t="str">
        <f t="shared" si="1"/>
        <v/>
      </c>
      <c r="X64" s="246" t="str">
        <f t="shared" si="1"/>
        <v/>
      </c>
      <c r="Y64" s="247" t="str">
        <f t="shared" si="1"/>
        <v/>
      </c>
      <c r="Z64" s="245" t="str">
        <f t="shared" si="1"/>
        <v/>
      </c>
      <c r="AA64" s="246" t="str">
        <f t="shared" si="1"/>
        <v/>
      </c>
      <c r="AB64" s="246" t="str">
        <f t="shared" si="1"/>
        <v/>
      </c>
      <c r="AC64" s="246" t="str">
        <f t="shared" si="1"/>
        <v/>
      </c>
      <c r="AD64" s="246" t="str">
        <f t="shared" si="1"/>
        <v/>
      </c>
      <c r="AE64" s="246" t="str">
        <f t="shared" si="1"/>
        <v/>
      </c>
      <c r="AF64" s="247" t="str">
        <f t="shared" si="1"/>
        <v/>
      </c>
      <c r="AG64" s="245" t="str">
        <f t="shared" si="1"/>
        <v/>
      </c>
      <c r="AH64" s="246" t="str">
        <f t="shared" si="1"/>
        <v/>
      </c>
      <c r="AI64" s="246" t="str">
        <f t="shared" si="2"/>
        <v/>
      </c>
      <c r="AJ64" s="246" t="str">
        <f t="shared" si="2"/>
        <v/>
      </c>
      <c r="AK64" s="246" t="str">
        <f t="shared" si="2"/>
        <v/>
      </c>
      <c r="AL64" s="246" t="str">
        <f t="shared" si="2"/>
        <v/>
      </c>
      <c r="AM64" s="247" t="str">
        <f t="shared" si="2"/>
        <v/>
      </c>
      <c r="AN64" s="245" t="str">
        <f t="shared" si="2"/>
        <v/>
      </c>
      <c r="AO64" s="246" t="str">
        <f t="shared" si="2"/>
        <v/>
      </c>
      <c r="AP64" s="246" t="str">
        <f t="shared" si="2"/>
        <v/>
      </c>
      <c r="AQ64" s="246" t="str">
        <f t="shared" si="2"/>
        <v/>
      </c>
      <c r="AR64" s="246" t="str">
        <f t="shared" si="2"/>
        <v/>
      </c>
      <c r="AS64" s="246" t="str">
        <f t="shared" si="2"/>
        <v/>
      </c>
      <c r="AT64" s="247" t="str">
        <f t="shared" si="2"/>
        <v/>
      </c>
      <c r="AU64" s="245" t="str">
        <f t="shared" si="2"/>
        <v/>
      </c>
      <c r="AV64" s="246" t="str">
        <f t="shared" si="2"/>
        <v/>
      </c>
      <c r="AW64" s="246" t="str">
        <f t="shared" si="2"/>
        <v/>
      </c>
      <c r="AX64" s="248" t="str">
        <f t="shared" si="2"/>
        <v/>
      </c>
      <c r="AY64" s="249"/>
      <c r="AZ64" s="250" t="str">
        <f t="shared" si="3"/>
        <v/>
      </c>
      <c r="BA64" s="251"/>
      <c r="BB64" s="262"/>
      <c r="BC64" s="263"/>
      <c r="BD64" s="263"/>
      <c r="BE64" s="263"/>
      <c r="BF64" s="264"/>
    </row>
    <row r="65" spans="2:73" ht="20.25" customHeight="1" x14ac:dyDescent="0.45">
      <c r="B65" s="255"/>
      <c r="C65" s="256"/>
      <c r="D65" s="256"/>
      <c r="E65" s="256"/>
      <c r="F65" s="257"/>
      <c r="G65" s="97"/>
      <c r="H65" s="97"/>
      <c r="I65" s="97"/>
      <c r="J65" s="97"/>
      <c r="K65" s="258"/>
      <c r="L65" s="259"/>
      <c r="M65" s="260" t="s">
        <v>47</v>
      </c>
      <c r="N65" s="260"/>
      <c r="O65" s="260"/>
      <c r="P65" s="260"/>
      <c r="Q65" s="260"/>
      <c r="R65" s="261"/>
      <c r="S65" s="245" t="str">
        <f t="shared" si="1"/>
        <v/>
      </c>
      <c r="T65" s="246" t="str">
        <f t="shared" si="1"/>
        <v/>
      </c>
      <c r="U65" s="246" t="str">
        <f t="shared" si="1"/>
        <v/>
      </c>
      <c r="V65" s="246" t="str">
        <f t="shared" si="1"/>
        <v/>
      </c>
      <c r="W65" s="246" t="str">
        <f t="shared" si="1"/>
        <v/>
      </c>
      <c r="X65" s="246" t="str">
        <f t="shared" si="1"/>
        <v/>
      </c>
      <c r="Y65" s="247" t="str">
        <f t="shared" si="1"/>
        <v/>
      </c>
      <c r="Z65" s="245" t="str">
        <f t="shared" si="1"/>
        <v/>
      </c>
      <c r="AA65" s="246" t="str">
        <f t="shared" si="1"/>
        <v/>
      </c>
      <c r="AB65" s="246" t="str">
        <f t="shared" si="1"/>
        <v/>
      </c>
      <c r="AC65" s="246" t="str">
        <f t="shared" si="1"/>
        <v/>
      </c>
      <c r="AD65" s="246" t="str">
        <f t="shared" si="1"/>
        <v/>
      </c>
      <c r="AE65" s="246" t="str">
        <f t="shared" si="1"/>
        <v/>
      </c>
      <c r="AF65" s="247" t="str">
        <f t="shared" si="1"/>
        <v/>
      </c>
      <c r="AG65" s="245" t="str">
        <f t="shared" si="1"/>
        <v/>
      </c>
      <c r="AH65" s="246" t="str">
        <f t="shared" si="1"/>
        <v/>
      </c>
      <c r="AI65" s="246" t="str">
        <f t="shared" si="2"/>
        <v/>
      </c>
      <c r="AJ65" s="246" t="str">
        <f t="shared" si="2"/>
        <v/>
      </c>
      <c r="AK65" s="246" t="str">
        <f t="shared" si="2"/>
        <v/>
      </c>
      <c r="AL65" s="246" t="str">
        <f t="shared" si="2"/>
        <v/>
      </c>
      <c r="AM65" s="247" t="str">
        <f t="shared" si="2"/>
        <v/>
      </c>
      <c r="AN65" s="245" t="str">
        <f t="shared" si="2"/>
        <v/>
      </c>
      <c r="AO65" s="246" t="str">
        <f t="shared" si="2"/>
        <v/>
      </c>
      <c r="AP65" s="246" t="str">
        <f t="shared" si="2"/>
        <v/>
      </c>
      <c r="AQ65" s="246" t="str">
        <f t="shared" si="2"/>
        <v/>
      </c>
      <c r="AR65" s="246" t="str">
        <f t="shared" si="2"/>
        <v/>
      </c>
      <c r="AS65" s="246" t="str">
        <f t="shared" si="2"/>
        <v/>
      </c>
      <c r="AT65" s="247" t="str">
        <f t="shared" si="2"/>
        <v/>
      </c>
      <c r="AU65" s="245" t="str">
        <f t="shared" si="2"/>
        <v/>
      </c>
      <c r="AV65" s="246" t="str">
        <f t="shared" si="2"/>
        <v/>
      </c>
      <c r="AW65" s="246" t="str">
        <f t="shared" si="2"/>
        <v/>
      </c>
      <c r="AX65" s="248" t="str">
        <f t="shared" si="2"/>
        <v/>
      </c>
      <c r="AY65" s="249"/>
      <c r="AZ65" s="250" t="str">
        <f t="shared" si="3"/>
        <v/>
      </c>
      <c r="BA65" s="251"/>
      <c r="BB65" s="262"/>
      <c r="BC65" s="263"/>
      <c r="BD65" s="263"/>
      <c r="BE65" s="263"/>
      <c r="BF65" s="264"/>
    </row>
    <row r="66" spans="2:73" ht="20.25" customHeight="1" x14ac:dyDescent="0.45">
      <c r="B66" s="255"/>
      <c r="C66" s="256"/>
      <c r="D66" s="256"/>
      <c r="E66" s="256"/>
      <c r="F66" s="257"/>
      <c r="G66" s="97"/>
      <c r="H66" s="97"/>
      <c r="I66" s="97"/>
      <c r="J66" s="97"/>
      <c r="K66" s="258"/>
      <c r="L66" s="259"/>
      <c r="M66" s="260" t="s">
        <v>48</v>
      </c>
      <c r="N66" s="260"/>
      <c r="O66" s="260"/>
      <c r="P66" s="260"/>
      <c r="Q66" s="260"/>
      <c r="R66" s="261"/>
      <c r="S66" s="245" t="str">
        <f t="shared" si="1"/>
        <v/>
      </c>
      <c r="T66" s="246" t="str">
        <f t="shared" si="1"/>
        <v/>
      </c>
      <c r="U66" s="246" t="str">
        <f t="shared" si="1"/>
        <v/>
      </c>
      <c r="V66" s="246" t="str">
        <f t="shared" si="1"/>
        <v/>
      </c>
      <c r="W66" s="246" t="str">
        <f t="shared" si="1"/>
        <v/>
      </c>
      <c r="X66" s="246" t="str">
        <f t="shared" si="1"/>
        <v/>
      </c>
      <c r="Y66" s="247" t="str">
        <f t="shared" si="1"/>
        <v/>
      </c>
      <c r="Z66" s="245" t="str">
        <f t="shared" si="1"/>
        <v/>
      </c>
      <c r="AA66" s="246" t="str">
        <f t="shared" si="1"/>
        <v/>
      </c>
      <c r="AB66" s="246" t="str">
        <f t="shared" si="1"/>
        <v/>
      </c>
      <c r="AC66" s="246" t="str">
        <f t="shared" si="1"/>
        <v/>
      </c>
      <c r="AD66" s="246" t="str">
        <f t="shared" si="1"/>
        <v/>
      </c>
      <c r="AE66" s="246" t="str">
        <f t="shared" si="1"/>
        <v/>
      </c>
      <c r="AF66" s="247" t="str">
        <f t="shared" si="1"/>
        <v/>
      </c>
      <c r="AG66" s="245" t="str">
        <f t="shared" si="1"/>
        <v/>
      </c>
      <c r="AH66" s="246" t="str">
        <f t="shared" si="1"/>
        <v/>
      </c>
      <c r="AI66" s="246" t="str">
        <f t="shared" si="2"/>
        <v/>
      </c>
      <c r="AJ66" s="246" t="str">
        <f t="shared" si="2"/>
        <v/>
      </c>
      <c r="AK66" s="246" t="str">
        <f t="shared" si="2"/>
        <v/>
      </c>
      <c r="AL66" s="246" t="str">
        <f t="shared" si="2"/>
        <v/>
      </c>
      <c r="AM66" s="247" t="str">
        <f t="shared" si="2"/>
        <v/>
      </c>
      <c r="AN66" s="245" t="str">
        <f t="shared" si="2"/>
        <v/>
      </c>
      <c r="AO66" s="246" t="str">
        <f t="shared" si="2"/>
        <v/>
      </c>
      <c r="AP66" s="246" t="str">
        <f t="shared" si="2"/>
        <v/>
      </c>
      <c r="AQ66" s="246" t="str">
        <f t="shared" si="2"/>
        <v/>
      </c>
      <c r="AR66" s="246" t="str">
        <f t="shared" si="2"/>
        <v/>
      </c>
      <c r="AS66" s="246" t="str">
        <f t="shared" si="2"/>
        <v/>
      </c>
      <c r="AT66" s="247" t="str">
        <f t="shared" si="2"/>
        <v/>
      </c>
      <c r="AU66" s="245" t="str">
        <f t="shared" si="2"/>
        <v/>
      </c>
      <c r="AV66" s="246" t="str">
        <f t="shared" si="2"/>
        <v/>
      </c>
      <c r="AW66" s="246" t="str">
        <f t="shared" si="2"/>
        <v/>
      </c>
      <c r="AX66" s="248" t="str">
        <f t="shared" si="2"/>
        <v/>
      </c>
      <c r="AY66" s="249"/>
      <c r="AZ66" s="250" t="str">
        <f t="shared" si="3"/>
        <v/>
      </c>
      <c r="BA66" s="251"/>
      <c r="BB66" s="262"/>
      <c r="BC66" s="263"/>
      <c r="BD66" s="263"/>
      <c r="BE66" s="263"/>
      <c r="BF66" s="264"/>
    </row>
    <row r="67" spans="2:73" ht="20.25" customHeight="1" x14ac:dyDescent="0.45">
      <c r="B67" s="255"/>
      <c r="C67" s="256"/>
      <c r="D67" s="256"/>
      <c r="E67" s="256"/>
      <c r="F67" s="257"/>
      <c r="G67" s="97"/>
      <c r="H67" s="97"/>
      <c r="I67" s="97"/>
      <c r="J67" s="97"/>
      <c r="K67" s="258"/>
      <c r="L67" s="259"/>
      <c r="M67" s="260" t="s">
        <v>49</v>
      </c>
      <c r="N67" s="260"/>
      <c r="O67" s="260"/>
      <c r="P67" s="260"/>
      <c r="Q67" s="260"/>
      <c r="R67" s="261"/>
      <c r="S67" s="245" t="str">
        <f t="shared" si="1"/>
        <v/>
      </c>
      <c r="T67" s="246" t="str">
        <f t="shared" si="1"/>
        <v/>
      </c>
      <c r="U67" s="246" t="str">
        <f t="shared" si="1"/>
        <v/>
      </c>
      <c r="V67" s="246" t="str">
        <f t="shared" si="1"/>
        <v/>
      </c>
      <c r="W67" s="246" t="str">
        <f t="shared" si="1"/>
        <v/>
      </c>
      <c r="X67" s="246" t="str">
        <f t="shared" si="1"/>
        <v/>
      </c>
      <c r="Y67" s="247" t="str">
        <f t="shared" si="1"/>
        <v/>
      </c>
      <c r="Z67" s="245" t="str">
        <f t="shared" si="1"/>
        <v/>
      </c>
      <c r="AA67" s="246" t="str">
        <f t="shared" si="1"/>
        <v/>
      </c>
      <c r="AB67" s="246" t="str">
        <f t="shared" si="1"/>
        <v/>
      </c>
      <c r="AC67" s="246" t="str">
        <f t="shared" si="1"/>
        <v/>
      </c>
      <c r="AD67" s="246" t="str">
        <f t="shared" si="1"/>
        <v/>
      </c>
      <c r="AE67" s="246" t="str">
        <f t="shared" si="1"/>
        <v/>
      </c>
      <c r="AF67" s="247" t="str">
        <f t="shared" si="1"/>
        <v/>
      </c>
      <c r="AG67" s="245" t="str">
        <f t="shared" si="1"/>
        <v/>
      </c>
      <c r="AH67" s="246" t="str">
        <f t="shared" si="1"/>
        <v/>
      </c>
      <c r="AI67" s="246" t="str">
        <f t="shared" si="2"/>
        <v/>
      </c>
      <c r="AJ67" s="246" t="str">
        <f t="shared" si="2"/>
        <v/>
      </c>
      <c r="AK67" s="246" t="str">
        <f t="shared" si="2"/>
        <v/>
      </c>
      <c r="AL67" s="246" t="str">
        <f t="shared" si="2"/>
        <v/>
      </c>
      <c r="AM67" s="247" t="str">
        <f t="shared" si="2"/>
        <v/>
      </c>
      <c r="AN67" s="245" t="str">
        <f t="shared" si="2"/>
        <v/>
      </c>
      <c r="AO67" s="246" t="str">
        <f t="shared" si="2"/>
        <v/>
      </c>
      <c r="AP67" s="246" t="str">
        <f t="shared" si="2"/>
        <v/>
      </c>
      <c r="AQ67" s="246" t="str">
        <f t="shared" si="2"/>
        <v/>
      </c>
      <c r="AR67" s="246" t="str">
        <f t="shared" si="2"/>
        <v/>
      </c>
      <c r="AS67" s="246" t="str">
        <f t="shared" si="2"/>
        <v/>
      </c>
      <c r="AT67" s="247" t="str">
        <f t="shared" si="2"/>
        <v/>
      </c>
      <c r="AU67" s="245" t="str">
        <f t="shared" si="2"/>
        <v/>
      </c>
      <c r="AV67" s="246" t="str">
        <f t="shared" si="2"/>
        <v/>
      </c>
      <c r="AW67" s="246" t="str">
        <f t="shared" si="2"/>
        <v/>
      </c>
      <c r="AX67" s="248" t="str">
        <f t="shared" si="2"/>
        <v/>
      </c>
      <c r="AY67" s="249"/>
      <c r="AZ67" s="250" t="str">
        <f t="shared" si="3"/>
        <v/>
      </c>
      <c r="BA67" s="251"/>
      <c r="BB67" s="262"/>
      <c r="BC67" s="263"/>
      <c r="BD67" s="263"/>
      <c r="BE67" s="263"/>
      <c r="BF67" s="264"/>
    </row>
    <row r="68" spans="2:73" ht="20.25" customHeight="1" x14ac:dyDescent="0.45">
      <c r="B68" s="265"/>
      <c r="C68" s="266"/>
      <c r="D68" s="266"/>
      <c r="E68" s="266"/>
      <c r="F68" s="257"/>
      <c r="G68" s="267"/>
      <c r="H68" s="267"/>
      <c r="I68" s="267"/>
      <c r="J68" s="267"/>
      <c r="K68" s="268"/>
      <c r="L68" s="269"/>
      <c r="M68" s="270" t="s">
        <v>50</v>
      </c>
      <c r="N68" s="270"/>
      <c r="O68" s="270"/>
      <c r="P68" s="270"/>
      <c r="Q68" s="270"/>
      <c r="R68" s="271"/>
      <c r="S68" s="245" t="str">
        <f t="shared" si="1"/>
        <v/>
      </c>
      <c r="T68" s="246" t="str">
        <f t="shared" si="1"/>
        <v/>
      </c>
      <c r="U68" s="246" t="str">
        <f t="shared" si="1"/>
        <v/>
      </c>
      <c r="V68" s="246" t="str">
        <f t="shared" si="1"/>
        <v/>
      </c>
      <c r="W68" s="246" t="str">
        <f t="shared" si="1"/>
        <v/>
      </c>
      <c r="X68" s="246" t="str">
        <f t="shared" si="1"/>
        <v/>
      </c>
      <c r="Y68" s="247" t="str">
        <f t="shared" si="1"/>
        <v/>
      </c>
      <c r="Z68" s="245" t="str">
        <f t="shared" si="1"/>
        <v/>
      </c>
      <c r="AA68" s="246" t="str">
        <f t="shared" si="1"/>
        <v/>
      </c>
      <c r="AB68" s="246" t="str">
        <f t="shared" si="1"/>
        <v/>
      </c>
      <c r="AC68" s="246" t="str">
        <f t="shared" si="1"/>
        <v/>
      </c>
      <c r="AD68" s="246" t="str">
        <f t="shared" si="1"/>
        <v/>
      </c>
      <c r="AE68" s="246" t="str">
        <f t="shared" si="1"/>
        <v/>
      </c>
      <c r="AF68" s="247" t="str">
        <f t="shared" si="1"/>
        <v/>
      </c>
      <c r="AG68" s="245" t="str">
        <f t="shared" si="1"/>
        <v/>
      </c>
      <c r="AH68" s="246" t="str">
        <f t="shared" si="1"/>
        <v/>
      </c>
      <c r="AI68" s="246" t="str">
        <f t="shared" si="2"/>
        <v/>
      </c>
      <c r="AJ68" s="246" t="str">
        <f t="shared" si="2"/>
        <v/>
      </c>
      <c r="AK68" s="246" t="str">
        <f t="shared" si="2"/>
        <v/>
      </c>
      <c r="AL68" s="246" t="str">
        <f t="shared" si="2"/>
        <v/>
      </c>
      <c r="AM68" s="247" t="str">
        <f t="shared" si="2"/>
        <v/>
      </c>
      <c r="AN68" s="245" t="str">
        <f t="shared" si="2"/>
        <v/>
      </c>
      <c r="AO68" s="246" t="str">
        <f t="shared" si="2"/>
        <v/>
      </c>
      <c r="AP68" s="246" t="str">
        <f t="shared" si="2"/>
        <v/>
      </c>
      <c r="AQ68" s="246" t="str">
        <f t="shared" si="2"/>
        <v/>
      </c>
      <c r="AR68" s="246" t="str">
        <f t="shared" si="2"/>
        <v/>
      </c>
      <c r="AS68" s="246" t="str">
        <f t="shared" si="2"/>
        <v/>
      </c>
      <c r="AT68" s="247" t="str">
        <f t="shared" si="2"/>
        <v/>
      </c>
      <c r="AU68" s="245" t="str">
        <f t="shared" si="2"/>
        <v/>
      </c>
      <c r="AV68" s="246" t="str">
        <f t="shared" si="2"/>
        <v/>
      </c>
      <c r="AW68" s="246" t="str">
        <f t="shared" si="2"/>
        <v/>
      </c>
      <c r="AX68" s="248" t="str">
        <f t="shared" si="2"/>
        <v/>
      </c>
      <c r="AY68" s="249"/>
      <c r="AZ68" s="250" t="str">
        <f t="shared" si="3"/>
        <v/>
      </c>
      <c r="BA68" s="251"/>
      <c r="BB68" s="262"/>
      <c r="BC68" s="263"/>
      <c r="BD68" s="263"/>
      <c r="BE68" s="263"/>
      <c r="BF68" s="264"/>
    </row>
    <row r="69" spans="2:73" ht="20.25" customHeight="1" thickBot="1" x14ac:dyDescent="0.5">
      <c r="B69" s="272"/>
      <c r="C69" s="273"/>
      <c r="D69" s="273"/>
      <c r="E69" s="273"/>
      <c r="F69" s="273"/>
      <c r="G69" s="274" t="s">
        <v>51</v>
      </c>
      <c r="H69" s="274"/>
      <c r="I69" s="274"/>
      <c r="J69" s="274"/>
      <c r="K69" s="274"/>
      <c r="L69" s="274"/>
      <c r="M69" s="274"/>
      <c r="N69" s="274"/>
      <c r="O69" s="274"/>
      <c r="P69" s="274"/>
      <c r="Q69" s="274"/>
      <c r="R69" s="275"/>
      <c r="S69" s="276"/>
      <c r="T69" s="277"/>
      <c r="U69" s="277"/>
      <c r="V69" s="277"/>
      <c r="W69" s="277"/>
      <c r="X69" s="277"/>
      <c r="Y69" s="278"/>
      <c r="Z69" s="276"/>
      <c r="AA69" s="277"/>
      <c r="AB69" s="277"/>
      <c r="AC69" s="277"/>
      <c r="AD69" s="277"/>
      <c r="AE69" s="277"/>
      <c r="AF69" s="278"/>
      <c r="AG69" s="276"/>
      <c r="AH69" s="277"/>
      <c r="AI69" s="277"/>
      <c r="AJ69" s="277"/>
      <c r="AK69" s="277"/>
      <c r="AL69" s="277"/>
      <c r="AM69" s="278"/>
      <c r="AN69" s="276"/>
      <c r="AO69" s="277"/>
      <c r="AP69" s="277"/>
      <c r="AQ69" s="277"/>
      <c r="AR69" s="277"/>
      <c r="AS69" s="277"/>
      <c r="AT69" s="278"/>
      <c r="AU69" s="276"/>
      <c r="AV69" s="277"/>
      <c r="AW69" s="278"/>
      <c r="AX69" s="279"/>
      <c r="AY69" s="280"/>
      <c r="AZ69" s="280"/>
      <c r="BA69" s="281"/>
      <c r="BB69" s="282"/>
      <c r="BC69" s="283"/>
      <c r="BD69" s="283"/>
      <c r="BE69" s="283"/>
      <c r="BF69" s="284"/>
    </row>
    <row r="70" spans="2:73" ht="13.5" customHeight="1" x14ac:dyDescent="0.45">
      <c r="C70" s="285"/>
      <c r="D70" s="285"/>
      <c r="E70" s="285"/>
      <c r="F70" s="285"/>
      <c r="G70" s="286"/>
      <c r="H70" s="287"/>
      <c r="AF70" s="44"/>
    </row>
    <row r="71" spans="2:73" ht="11.4" customHeight="1" x14ac:dyDescent="0.45">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row>
    <row r="72" spans="2:73" ht="20.25" customHeight="1" x14ac:dyDescent="0.2">
      <c r="BN72" s="38"/>
      <c r="BO72" s="21"/>
      <c r="BP72" s="38"/>
      <c r="BQ72" s="38"/>
      <c r="BR72" s="38"/>
      <c r="BS72" s="256"/>
      <c r="BT72" s="289"/>
      <c r="BU72" s="289"/>
    </row>
    <row r="73" spans="2:73" ht="20.25" customHeight="1" x14ac:dyDescent="0.45">
      <c r="C73" s="290"/>
      <c r="D73" s="290"/>
      <c r="E73" s="290"/>
      <c r="F73" s="290"/>
      <c r="G73" s="290"/>
      <c r="H73" s="44"/>
      <c r="I73" s="44"/>
    </row>
    <row r="74" spans="2:73" ht="20.25" customHeight="1" x14ac:dyDescent="0.45">
      <c r="C74" s="290"/>
      <c r="D74" s="290"/>
      <c r="E74" s="290"/>
      <c r="F74" s="290"/>
      <c r="G74" s="290"/>
      <c r="H74" s="44"/>
      <c r="I74" s="44"/>
    </row>
    <row r="75" spans="2:73" ht="20.25" customHeight="1" x14ac:dyDescent="0.45">
      <c r="C75" s="44"/>
      <c r="D75" s="44"/>
      <c r="E75" s="44"/>
      <c r="F75" s="44"/>
      <c r="G75" s="44"/>
    </row>
    <row r="76" spans="2:73" ht="20.25" customHeight="1" x14ac:dyDescent="0.45">
      <c r="C76" s="44"/>
      <c r="D76" s="44"/>
      <c r="E76" s="44"/>
      <c r="F76" s="44"/>
      <c r="G76" s="44"/>
    </row>
    <row r="77" spans="2:73" ht="20.25" customHeight="1" x14ac:dyDescent="0.45">
      <c r="C77" s="44"/>
      <c r="D77" s="44"/>
      <c r="E77" s="44"/>
      <c r="F77" s="44"/>
      <c r="G77" s="44"/>
    </row>
    <row r="78" spans="2:73" ht="20.25" customHeight="1" x14ac:dyDescent="0.45">
      <c r="C78" s="44"/>
      <c r="D78" s="44"/>
      <c r="E78" s="44"/>
      <c r="F78" s="44"/>
      <c r="G78" s="44"/>
    </row>
  </sheetData>
  <sheetProtection insertColumns="0" deleteRows="0"/>
  <mergeCells count="251">
    <mergeCell ref="G69:R69"/>
    <mergeCell ref="AX69:BA69"/>
    <mergeCell ref="M67:R67"/>
    <mergeCell ref="AX67:AY67"/>
    <mergeCell ref="AZ67:BA67"/>
    <mergeCell ref="M68:R68"/>
    <mergeCell ref="AX68:AY68"/>
    <mergeCell ref="AZ68:BA68"/>
    <mergeCell ref="AZ64:BA64"/>
    <mergeCell ref="M65:R65"/>
    <mergeCell ref="AX65:AY65"/>
    <mergeCell ref="AZ65:BA65"/>
    <mergeCell ref="M66:R66"/>
    <mergeCell ref="AX66:AY66"/>
    <mergeCell ref="AZ66:BA66"/>
    <mergeCell ref="G62:K68"/>
    <mergeCell ref="M62:R62"/>
    <mergeCell ref="AX62:AY62"/>
    <mergeCell ref="AZ62:BA62"/>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2:AY22"/>
    <mergeCell ref="AZ22:BA22"/>
    <mergeCell ref="BB22:BF24"/>
    <mergeCell ref="P23:R23"/>
    <mergeCell ref="AX23:AY23"/>
    <mergeCell ref="AZ23:BA23"/>
    <mergeCell ref="P24:R24"/>
    <mergeCell ref="AX24:AY24"/>
    <mergeCell ref="AZ24:BA24"/>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3"/>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9">
    <dataValidation type="list" allowBlank="1" showInputMessage="1" sqref="AP1:BE1">
      <formula1>#REF!</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293" customWidth="1"/>
    <col min="2" max="2" width="5.59765625" style="292" customWidth="1"/>
    <col min="3" max="3" width="10.59765625" style="292" customWidth="1"/>
    <col min="4" max="4" width="3.3984375" style="292" bestFit="1" customWidth="1"/>
    <col min="5" max="5" width="15.59765625" style="293" customWidth="1"/>
    <col min="6" max="6" width="3.3984375" style="293" bestFit="1" customWidth="1"/>
    <col min="7" max="7" width="15.59765625" style="293" customWidth="1"/>
    <col min="8" max="8" width="3.3984375" style="293" bestFit="1" customWidth="1"/>
    <col min="9" max="9" width="15.59765625" style="292" customWidth="1"/>
    <col min="10" max="10" width="3.3984375" style="293" bestFit="1" customWidth="1"/>
    <col min="11" max="11" width="15.59765625" style="293" customWidth="1"/>
    <col min="12" max="12" width="3.3984375" style="293" customWidth="1"/>
    <col min="13" max="13" width="15.59765625" style="293" customWidth="1"/>
    <col min="14" max="14" width="3.3984375" style="293" customWidth="1"/>
    <col min="15" max="15" width="15.59765625" style="293" customWidth="1"/>
    <col min="16" max="16" width="3.3984375" style="293" customWidth="1"/>
    <col min="17" max="17" width="15.59765625" style="293" customWidth="1"/>
    <col min="18" max="18" width="3.3984375" style="293" customWidth="1"/>
    <col min="19" max="19" width="15.59765625" style="293" customWidth="1"/>
    <col min="20" max="20" width="3.3984375" style="293" customWidth="1"/>
    <col min="21" max="21" width="15.59765625" style="293" customWidth="1"/>
    <col min="22" max="22" width="3.3984375" style="293" customWidth="1"/>
    <col min="23" max="23" width="50.59765625" style="293" customWidth="1"/>
    <col min="24" max="16384" width="9" style="293"/>
  </cols>
  <sheetData>
    <row r="1" spans="2:23" x14ac:dyDescent="0.45">
      <c r="B1" s="291" t="s">
        <v>52</v>
      </c>
    </row>
    <row r="2" spans="2:23" x14ac:dyDescent="0.45">
      <c r="B2" s="294" t="s">
        <v>53</v>
      </c>
      <c r="E2" s="295"/>
      <c r="I2" s="296"/>
    </row>
    <row r="3" spans="2:23" x14ac:dyDescent="0.45">
      <c r="B3" s="296" t="s">
        <v>54</v>
      </c>
      <c r="E3" s="295" t="s">
        <v>55</v>
      </c>
      <c r="I3" s="296"/>
    </row>
    <row r="4" spans="2:23" x14ac:dyDescent="0.45">
      <c r="B4" s="294"/>
      <c r="E4" s="297" t="s">
        <v>56</v>
      </c>
      <c r="F4" s="297"/>
      <c r="G4" s="297"/>
      <c r="H4" s="297"/>
      <c r="I4" s="297"/>
      <c r="J4" s="297"/>
      <c r="K4" s="297"/>
      <c r="M4" s="297" t="s">
        <v>57</v>
      </c>
      <c r="N4" s="297"/>
      <c r="O4" s="297"/>
      <c r="Q4" s="297" t="s">
        <v>58</v>
      </c>
      <c r="R4" s="297"/>
      <c r="S4" s="297"/>
      <c r="T4" s="297"/>
      <c r="U4" s="297"/>
      <c r="W4" s="297" t="s">
        <v>59</v>
      </c>
    </row>
    <row r="5" spans="2:23" x14ac:dyDescent="0.45">
      <c r="B5" s="292" t="s">
        <v>27</v>
      </c>
      <c r="C5" s="292" t="s">
        <v>60</v>
      </c>
      <c r="E5" s="292" t="s">
        <v>61</v>
      </c>
      <c r="F5" s="292"/>
      <c r="G5" s="292" t="s">
        <v>62</v>
      </c>
      <c r="I5" s="292" t="s">
        <v>63</v>
      </c>
      <c r="K5" s="292" t="s">
        <v>56</v>
      </c>
      <c r="M5" s="292" t="s">
        <v>64</v>
      </c>
      <c r="O5" s="292" t="s">
        <v>65</v>
      </c>
      <c r="Q5" s="292" t="s">
        <v>64</v>
      </c>
      <c r="S5" s="292" t="s">
        <v>65</v>
      </c>
      <c r="U5" s="292" t="s">
        <v>56</v>
      </c>
      <c r="W5" s="297"/>
    </row>
    <row r="6" spans="2:23" x14ac:dyDescent="0.45">
      <c r="B6" s="292">
        <v>1</v>
      </c>
      <c r="C6" s="298" t="s">
        <v>66</v>
      </c>
      <c r="D6" s="292" t="s">
        <v>67</v>
      </c>
      <c r="E6" s="299">
        <v>0.375</v>
      </c>
      <c r="F6" s="292" t="s">
        <v>24</v>
      </c>
      <c r="G6" s="299">
        <v>0.72916666666666663</v>
      </c>
      <c r="H6" s="293" t="s">
        <v>68</v>
      </c>
      <c r="I6" s="299">
        <v>4.1666666666666664E-2</v>
      </c>
      <c r="J6" s="293" t="s">
        <v>7</v>
      </c>
      <c r="K6" s="300">
        <f t="shared" ref="K6:K8" si="0">(G6-E6-I6)*24</f>
        <v>7.4999999999999982</v>
      </c>
      <c r="M6" s="299">
        <v>0.39583333333333331</v>
      </c>
      <c r="N6" s="292" t="s">
        <v>24</v>
      </c>
      <c r="O6" s="299">
        <v>0.6875</v>
      </c>
      <c r="Q6" s="301">
        <f>IF(E6&lt;M6,M6,E6)</f>
        <v>0.39583333333333331</v>
      </c>
      <c r="R6" s="292" t="s">
        <v>24</v>
      </c>
      <c r="S6" s="301">
        <f t="shared" ref="S6:S8" si="1">IF(G6&gt;O6,O6,G6)</f>
        <v>0.6875</v>
      </c>
      <c r="U6" s="300">
        <f t="shared" ref="U6:U8" si="2">(S6-Q6)*24</f>
        <v>7</v>
      </c>
      <c r="W6" s="302"/>
    </row>
    <row r="7" spans="2:23" x14ac:dyDescent="0.45">
      <c r="B7" s="292">
        <v>2</v>
      </c>
      <c r="C7" s="298" t="s">
        <v>69</v>
      </c>
      <c r="D7" s="292" t="s">
        <v>67</v>
      </c>
      <c r="E7" s="299"/>
      <c r="F7" s="292" t="s">
        <v>24</v>
      </c>
      <c r="G7" s="299"/>
      <c r="H7" s="293" t="s">
        <v>68</v>
      </c>
      <c r="I7" s="299">
        <v>0</v>
      </c>
      <c r="J7" s="293" t="s">
        <v>7</v>
      </c>
      <c r="K7" s="300">
        <f t="shared" si="0"/>
        <v>0</v>
      </c>
      <c r="M7" s="299"/>
      <c r="N7" s="292" t="s">
        <v>24</v>
      </c>
      <c r="O7" s="299"/>
      <c r="Q7" s="301">
        <f t="shared" ref="Q7:Q8" si="3">IF(E7&lt;M7,M7,E7)</f>
        <v>0</v>
      </c>
      <c r="R7" s="292" t="s">
        <v>24</v>
      </c>
      <c r="S7" s="301">
        <f t="shared" si="1"/>
        <v>0</v>
      </c>
      <c r="U7" s="300">
        <f t="shared" si="2"/>
        <v>0</v>
      </c>
      <c r="W7" s="302"/>
    </row>
    <row r="8" spans="2:23" x14ac:dyDescent="0.45">
      <c r="B8" s="292">
        <v>3</v>
      </c>
      <c r="C8" s="298" t="s">
        <v>70</v>
      </c>
      <c r="D8" s="292" t="s">
        <v>67</v>
      </c>
      <c r="E8" s="299"/>
      <c r="F8" s="292" t="s">
        <v>24</v>
      </c>
      <c r="G8" s="299"/>
      <c r="H8" s="293" t="s">
        <v>68</v>
      </c>
      <c r="I8" s="299">
        <v>0</v>
      </c>
      <c r="J8" s="293" t="s">
        <v>7</v>
      </c>
      <c r="K8" s="300">
        <f t="shared" si="0"/>
        <v>0</v>
      </c>
      <c r="M8" s="299"/>
      <c r="N8" s="292" t="s">
        <v>24</v>
      </c>
      <c r="O8" s="299"/>
      <c r="Q8" s="301">
        <f t="shared" si="3"/>
        <v>0</v>
      </c>
      <c r="R8" s="292" t="s">
        <v>24</v>
      </c>
      <c r="S8" s="301">
        <f t="shared" si="1"/>
        <v>0</v>
      </c>
      <c r="U8" s="300">
        <f t="shared" si="2"/>
        <v>0</v>
      </c>
      <c r="W8" s="302"/>
    </row>
    <row r="9" spans="2:23" x14ac:dyDescent="0.45">
      <c r="B9" s="292">
        <v>4</v>
      </c>
      <c r="C9" s="298" t="s">
        <v>71</v>
      </c>
      <c r="D9" s="292" t="s">
        <v>67</v>
      </c>
      <c r="E9" s="299"/>
      <c r="F9" s="292" t="s">
        <v>24</v>
      </c>
      <c r="G9" s="299"/>
      <c r="H9" s="293" t="s">
        <v>68</v>
      </c>
      <c r="I9" s="299">
        <v>0</v>
      </c>
      <c r="J9" s="293" t="s">
        <v>7</v>
      </c>
      <c r="K9" s="300">
        <f>(G9-E9-I9)*24</f>
        <v>0</v>
      </c>
      <c r="M9" s="299"/>
      <c r="N9" s="292" t="s">
        <v>24</v>
      </c>
      <c r="O9" s="299"/>
      <c r="Q9" s="301">
        <f>IF(E9&lt;M9,M9,E9)</f>
        <v>0</v>
      </c>
      <c r="R9" s="292" t="s">
        <v>24</v>
      </c>
      <c r="S9" s="301">
        <f>IF(G9&gt;O9,O9,G9)</f>
        <v>0</v>
      </c>
      <c r="U9" s="300">
        <f>(S9-Q9)*24</f>
        <v>0</v>
      </c>
      <c r="W9" s="302"/>
    </row>
    <row r="10" spans="2:23" x14ac:dyDescent="0.45">
      <c r="B10" s="292">
        <v>5</v>
      </c>
      <c r="C10" s="298" t="s">
        <v>72</v>
      </c>
      <c r="D10" s="292" t="s">
        <v>67</v>
      </c>
      <c r="E10" s="299"/>
      <c r="F10" s="292" t="s">
        <v>24</v>
      </c>
      <c r="G10" s="299"/>
      <c r="H10" s="293" t="s">
        <v>68</v>
      </c>
      <c r="I10" s="299">
        <v>0</v>
      </c>
      <c r="J10" s="293" t="s">
        <v>7</v>
      </c>
      <c r="K10" s="300">
        <f>(G10-E10-I10)*24</f>
        <v>0</v>
      </c>
      <c r="M10" s="299"/>
      <c r="N10" s="292" t="s">
        <v>24</v>
      </c>
      <c r="O10" s="299"/>
      <c r="Q10" s="301">
        <f t="shared" ref="Q10:Q25" si="4">IF(E10&lt;M10,M10,E10)</f>
        <v>0</v>
      </c>
      <c r="R10" s="292" t="s">
        <v>24</v>
      </c>
      <c r="S10" s="301">
        <f t="shared" ref="S10:S25" si="5">IF(G10&gt;O10,O10,G10)</f>
        <v>0</v>
      </c>
      <c r="U10" s="300">
        <f t="shared" ref="U10:U25" si="6">(S10-Q10)*24</f>
        <v>0</v>
      </c>
      <c r="W10" s="302"/>
    </row>
    <row r="11" spans="2:23" x14ac:dyDescent="0.45">
      <c r="B11" s="292">
        <v>6</v>
      </c>
      <c r="C11" s="298" t="s">
        <v>73</v>
      </c>
      <c r="D11" s="292" t="s">
        <v>67</v>
      </c>
      <c r="E11" s="299"/>
      <c r="F11" s="292" t="s">
        <v>24</v>
      </c>
      <c r="G11" s="299"/>
      <c r="H11" s="293" t="s">
        <v>68</v>
      </c>
      <c r="I11" s="299">
        <v>0</v>
      </c>
      <c r="J11" s="293" t="s">
        <v>7</v>
      </c>
      <c r="K11" s="300">
        <f t="shared" ref="K11:K25" si="7">(G11-E11-I11)*24</f>
        <v>0</v>
      </c>
      <c r="M11" s="299"/>
      <c r="N11" s="292" t="s">
        <v>24</v>
      </c>
      <c r="O11" s="299"/>
      <c r="Q11" s="301">
        <f t="shared" si="4"/>
        <v>0</v>
      </c>
      <c r="R11" s="292" t="s">
        <v>24</v>
      </c>
      <c r="S11" s="301">
        <f t="shared" si="5"/>
        <v>0</v>
      </c>
      <c r="U11" s="300">
        <f t="shared" si="6"/>
        <v>0</v>
      </c>
      <c r="W11" s="302"/>
    </row>
    <row r="12" spans="2:23" x14ac:dyDescent="0.45">
      <c r="B12" s="292">
        <v>7</v>
      </c>
      <c r="C12" s="298" t="s">
        <v>74</v>
      </c>
      <c r="D12" s="292" t="s">
        <v>67</v>
      </c>
      <c r="E12" s="299"/>
      <c r="F12" s="292" t="s">
        <v>24</v>
      </c>
      <c r="G12" s="299"/>
      <c r="H12" s="293" t="s">
        <v>68</v>
      </c>
      <c r="I12" s="299">
        <v>0</v>
      </c>
      <c r="J12" s="293" t="s">
        <v>7</v>
      </c>
      <c r="K12" s="300">
        <f t="shared" si="7"/>
        <v>0</v>
      </c>
      <c r="M12" s="299"/>
      <c r="N12" s="292" t="s">
        <v>24</v>
      </c>
      <c r="O12" s="299"/>
      <c r="Q12" s="301">
        <f t="shared" si="4"/>
        <v>0</v>
      </c>
      <c r="R12" s="292" t="s">
        <v>24</v>
      </c>
      <c r="S12" s="301">
        <f t="shared" si="5"/>
        <v>0</v>
      </c>
      <c r="U12" s="300">
        <f t="shared" si="6"/>
        <v>0</v>
      </c>
      <c r="W12" s="302"/>
    </row>
    <row r="13" spans="2:23" x14ac:dyDescent="0.45">
      <c r="B13" s="292">
        <v>8</v>
      </c>
      <c r="C13" s="298" t="s">
        <v>75</v>
      </c>
      <c r="D13" s="292" t="s">
        <v>67</v>
      </c>
      <c r="E13" s="299"/>
      <c r="F13" s="292" t="s">
        <v>24</v>
      </c>
      <c r="G13" s="299"/>
      <c r="H13" s="293" t="s">
        <v>68</v>
      </c>
      <c r="I13" s="299">
        <v>0</v>
      </c>
      <c r="J13" s="293" t="s">
        <v>7</v>
      </c>
      <c r="K13" s="300">
        <f t="shared" si="7"/>
        <v>0</v>
      </c>
      <c r="M13" s="299"/>
      <c r="N13" s="292" t="s">
        <v>24</v>
      </c>
      <c r="O13" s="299"/>
      <c r="Q13" s="301">
        <f t="shared" si="4"/>
        <v>0</v>
      </c>
      <c r="R13" s="292" t="s">
        <v>24</v>
      </c>
      <c r="S13" s="301">
        <f t="shared" si="5"/>
        <v>0</v>
      </c>
      <c r="U13" s="300">
        <f t="shared" si="6"/>
        <v>0</v>
      </c>
      <c r="W13" s="302"/>
    </row>
    <row r="14" spans="2:23" x14ac:dyDescent="0.45">
      <c r="B14" s="292">
        <v>9</v>
      </c>
      <c r="C14" s="298" t="s">
        <v>76</v>
      </c>
      <c r="D14" s="292" t="s">
        <v>67</v>
      </c>
      <c r="E14" s="299"/>
      <c r="F14" s="292" t="s">
        <v>24</v>
      </c>
      <c r="G14" s="299"/>
      <c r="H14" s="293" t="s">
        <v>68</v>
      </c>
      <c r="I14" s="299">
        <v>0</v>
      </c>
      <c r="J14" s="293" t="s">
        <v>7</v>
      </c>
      <c r="K14" s="300">
        <f t="shared" si="7"/>
        <v>0</v>
      </c>
      <c r="M14" s="299"/>
      <c r="N14" s="292" t="s">
        <v>24</v>
      </c>
      <c r="O14" s="299"/>
      <c r="Q14" s="301">
        <f t="shared" si="4"/>
        <v>0</v>
      </c>
      <c r="R14" s="292" t="s">
        <v>24</v>
      </c>
      <c r="S14" s="301">
        <f t="shared" si="5"/>
        <v>0</v>
      </c>
      <c r="U14" s="300">
        <f t="shared" si="6"/>
        <v>0</v>
      </c>
      <c r="W14" s="302"/>
    </row>
    <row r="15" spans="2:23" x14ac:dyDescent="0.45">
      <c r="B15" s="292">
        <v>10</v>
      </c>
      <c r="C15" s="298" t="s">
        <v>77</v>
      </c>
      <c r="D15" s="292" t="s">
        <v>67</v>
      </c>
      <c r="E15" s="299"/>
      <c r="F15" s="292" t="s">
        <v>24</v>
      </c>
      <c r="G15" s="299"/>
      <c r="H15" s="293" t="s">
        <v>68</v>
      </c>
      <c r="I15" s="299">
        <v>0</v>
      </c>
      <c r="J15" s="293" t="s">
        <v>7</v>
      </c>
      <c r="K15" s="300">
        <f t="shared" si="7"/>
        <v>0</v>
      </c>
      <c r="M15" s="299"/>
      <c r="N15" s="292" t="s">
        <v>24</v>
      </c>
      <c r="O15" s="299"/>
      <c r="Q15" s="301">
        <f t="shared" si="4"/>
        <v>0</v>
      </c>
      <c r="R15" s="292" t="s">
        <v>24</v>
      </c>
      <c r="S15" s="301">
        <f>IF(G15&gt;O15,O15,G15)</f>
        <v>0</v>
      </c>
      <c r="U15" s="300">
        <f t="shared" si="6"/>
        <v>0</v>
      </c>
      <c r="W15" s="302"/>
    </row>
    <row r="16" spans="2:23" x14ac:dyDescent="0.45">
      <c r="B16" s="292">
        <v>11</v>
      </c>
      <c r="C16" s="298" t="s">
        <v>78</v>
      </c>
      <c r="D16" s="292" t="s">
        <v>67</v>
      </c>
      <c r="E16" s="299"/>
      <c r="F16" s="292" t="s">
        <v>24</v>
      </c>
      <c r="G16" s="299"/>
      <c r="H16" s="293" t="s">
        <v>68</v>
      </c>
      <c r="I16" s="299">
        <v>0</v>
      </c>
      <c r="J16" s="293" t="s">
        <v>7</v>
      </c>
      <c r="K16" s="300">
        <f t="shared" si="7"/>
        <v>0</v>
      </c>
      <c r="M16" s="299"/>
      <c r="N16" s="292" t="s">
        <v>24</v>
      </c>
      <c r="O16" s="299"/>
      <c r="Q16" s="301">
        <f t="shared" si="4"/>
        <v>0</v>
      </c>
      <c r="R16" s="292" t="s">
        <v>24</v>
      </c>
      <c r="S16" s="301">
        <f t="shared" si="5"/>
        <v>0</v>
      </c>
      <c r="U16" s="300">
        <f t="shared" si="6"/>
        <v>0</v>
      </c>
      <c r="W16" s="302"/>
    </row>
    <row r="17" spans="2:23" x14ac:dyDescent="0.45">
      <c r="B17" s="292">
        <v>12</v>
      </c>
      <c r="C17" s="298" t="s">
        <v>79</v>
      </c>
      <c r="D17" s="292" t="s">
        <v>67</v>
      </c>
      <c r="E17" s="299"/>
      <c r="F17" s="292" t="s">
        <v>24</v>
      </c>
      <c r="G17" s="299"/>
      <c r="H17" s="293" t="s">
        <v>68</v>
      </c>
      <c r="I17" s="299">
        <v>0</v>
      </c>
      <c r="J17" s="293" t="s">
        <v>7</v>
      </c>
      <c r="K17" s="300">
        <f t="shared" si="7"/>
        <v>0</v>
      </c>
      <c r="M17" s="299"/>
      <c r="N17" s="292" t="s">
        <v>24</v>
      </c>
      <c r="O17" s="299"/>
      <c r="Q17" s="301">
        <f t="shared" si="4"/>
        <v>0</v>
      </c>
      <c r="R17" s="292" t="s">
        <v>24</v>
      </c>
      <c r="S17" s="301">
        <f t="shared" si="5"/>
        <v>0</v>
      </c>
      <c r="U17" s="300">
        <f t="shared" si="6"/>
        <v>0</v>
      </c>
      <c r="W17" s="302"/>
    </row>
    <row r="18" spans="2:23" x14ac:dyDescent="0.45">
      <c r="B18" s="292">
        <v>13</v>
      </c>
      <c r="C18" s="298" t="s">
        <v>80</v>
      </c>
      <c r="D18" s="292" t="s">
        <v>67</v>
      </c>
      <c r="E18" s="299"/>
      <c r="F18" s="292" t="s">
        <v>24</v>
      </c>
      <c r="G18" s="299"/>
      <c r="H18" s="293" t="s">
        <v>68</v>
      </c>
      <c r="I18" s="299">
        <v>0</v>
      </c>
      <c r="J18" s="293" t="s">
        <v>7</v>
      </c>
      <c r="K18" s="300">
        <f t="shared" si="7"/>
        <v>0</v>
      </c>
      <c r="M18" s="299"/>
      <c r="N18" s="292" t="s">
        <v>24</v>
      </c>
      <c r="O18" s="299"/>
      <c r="Q18" s="301">
        <f t="shared" si="4"/>
        <v>0</v>
      </c>
      <c r="R18" s="292" t="s">
        <v>24</v>
      </c>
      <c r="S18" s="301">
        <f t="shared" si="5"/>
        <v>0</v>
      </c>
      <c r="U18" s="300">
        <f t="shared" si="6"/>
        <v>0</v>
      </c>
      <c r="W18" s="302"/>
    </row>
    <row r="19" spans="2:23" x14ac:dyDescent="0.45">
      <c r="B19" s="292">
        <v>14</v>
      </c>
      <c r="C19" s="298" t="s">
        <v>81</v>
      </c>
      <c r="D19" s="292" t="s">
        <v>67</v>
      </c>
      <c r="E19" s="299"/>
      <c r="F19" s="292" t="s">
        <v>24</v>
      </c>
      <c r="G19" s="299"/>
      <c r="H19" s="293" t="s">
        <v>68</v>
      </c>
      <c r="I19" s="299">
        <v>0</v>
      </c>
      <c r="J19" s="293" t="s">
        <v>7</v>
      </c>
      <c r="K19" s="300">
        <f t="shared" si="7"/>
        <v>0</v>
      </c>
      <c r="M19" s="299"/>
      <c r="N19" s="292" t="s">
        <v>24</v>
      </c>
      <c r="O19" s="299"/>
      <c r="Q19" s="301">
        <f t="shared" si="4"/>
        <v>0</v>
      </c>
      <c r="R19" s="292" t="s">
        <v>24</v>
      </c>
      <c r="S19" s="301">
        <f t="shared" si="5"/>
        <v>0</v>
      </c>
      <c r="U19" s="300">
        <f t="shared" si="6"/>
        <v>0</v>
      </c>
      <c r="W19" s="302"/>
    </row>
    <row r="20" spans="2:23" x14ac:dyDescent="0.45">
      <c r="B20" s="292">
        <v>15</v>
      </c>
      <c r="C20" s="298" t="s">
        <v>82</v>
      </c>
      <c r="D20" s="292" t="s">
        <v>67</v>
      </c>
      <c r="E20" s="299"/>
      <c r="F20" s="292" t="s">
        <v>24</v>
      </c>
      <c r="G20" s="299"/>
      <c r="H20" s="293" t="s">
        <v>68</v>
      </c>
      <c r="I20" s="299">
        <v>0</v>
      </c>
      <c r="J20" s="293" t="s">
        <v>7</v>
      </c>
      <c r="K20" s="303">
        <f t="shared" si="7"/>
        <v>0</v>
      </c>
      <c r="M20" s="299"/>
      <c r="N20" s="292" t="s">
        <v>24</v>
      </c>
      <c r="O20" s="299"/>
      <c r="Q20" s="301">
        <f t="shared" si="4"/>
        <v>0</v>
      </c>
      <c r="R20" s="292" t="s">
        <v>24</v>
      </c>
      <c r="S20" s="301">
        <f t="shared" si="5"/>
        <v>0</v>
      </c>
      <c r="U20" s="300">
        <f t="shared" si="6"/>
        <v>0</v>
      </c>
      <c r="W20" s="302"/>
    </row>
    <row r="21" spans="2:23" x14ac:dyDescent="0.45">
      <c r="B21" s="292">
        <v>16</v>
      </c>
      <c r="C21" s="298" t="s">
        <v>83</v>
      </c>
      <c r="D21" s="292" t="s">
        <v>67</v>
      </c>
      <c r="E21" s="299"/>
      <c r="F21" s="292" t="s">
        <v>24</v>
      </c>
      <c r="G21" s="299"/>
      <c r="H21" s="293" t="s">
        <v>68</v>
      </c>
      <c r="I21" s="299">
        <v>0</v>
      </c>
      <c r="J21" s="293" t="s">
        <v>7</v>
      </c>
      <c r="K21" s="300">
        <f t="shared" si="7"/>
        <v>0</v>
      </c>
      <c r="M21" s="299"/>
      <c r="N21" s="292" t="s">
        <v>24</v>
      </c>
      <c r="O21" s="299"/>
      <c r="Q21" s="301">
        <f t="shared" si="4"/>
        <v>0</v>
      </c>
      <c r="R21" s="292" t="s">
        <v>24</v>
      </c>
      <c r="S21" s="301">
        <f t="shared" si="5"/>
        <v>0</v>
      </c>
      <c r="U21" s="300">
        <f t="shared" si="6"/>
        <v>0</v>
      </c>
      <c r="W21" s="302"/>
    </row>
    <row r="22" spans="2:23" x14ac:dyDescent="0.45">
      <c r="B22" s="292">
        <v>17</v>
      </c>
      <c r="C22" s="298" t="s">
        <v>84</v>
      </c>
      <c r="D22" s="292" t="s">
        <v>67</v>
      </c>
      <c r="E22" s="299"/>
      <c r="F22" s="292" t="s">
        <v>24</v>
      </c>
      <c r="G22" s="299"/>
      <c r="H22" s="293" t="s">
        <v>68</v>
      </c>
      <c r="I22" s="299">
        <v>0</v>
      </c>
      <c r="J22" s="293" t="s">
        <v>7</v>
      </c>
      <c r="K22" s="300">
        <f t="shared" si="7"/>
        <v>0</v>
      </c>
      <c r="M22" s="299"/>
      <c r="N22" s="292" t="s">
        <v>24</v>
      </c>
      <c r="O22" s="299"/>
      <c r="Q22" s="301">
        <f t="shared" si="4"/>
        <v>0</v>
      </c>
      <c r="R22" s="292" t="s">
        <v>24</v>
      </c>
      <c r="S22" s="301">
        <f t="shared" si="5"/>
        <v>0</v>
      </c>
      <c r="U22" s="300">
        <f t="shared" si="6"/>
        <v>0</v>
      </c>
      <c r="W22" s="302"/>
    </row>
    <row r="23" spans="2:23" x14ac:dyDescent="0.45">
      <c r="B23" s="292">
        <v>18</v>
      </c>
      <c r="C23" s="298" t="s">
        <v>85</v>
      </c>
      <c r="D23" s="292" t="s">
        <v>67</v>
      </c>
      <c r="E23" s="299"/>
      <c r="F23" s="292" t="s">
        <v>24</v>
      </c>
      <c r="G23" s="299"/>
      <c r="H23" s="293" t="s">
        <v>68</v>
      </c>
      <c r="I23" s="299">
        <v>0</v>
      </c>
      <c r="J23" s="293" t="s">
        <v>7</v>
      </c>
      <c r="K23" s="300">
        <f t="shared" si="7"/>
        <v>0</v>
      </c>
      <c r="M23" s="299"/>
      <c r="N23" s="292" t="s">
        <v>24</v>
      </c>
      <c r="O23" s="299"/>
      <c r="Q23" s="301">
        <f t="shared" si="4"/>
        <v>0</v>
      </c>
      <c r="R23" s="292" t="s">
        <v>24</v>
      </c>
      <c r="S23" s="301">
        <f t="shared" si="5"/>
        <v>0</v>
      </c>
      <c r="U23" s="300">
        <f t="shared" si="6"/>
        <v>0</v>
      </c>
      <c r="W23" s="302"/>
    </row>
    <row r="24" spans="2:23" x14ac:dyDescent="0.45">
      <c r="B24" s="292">
        <v>19</v>
      </c>
      <c r="C24" s="298" t="s">
        <v>86</v>
      </c>
      <c r="D24" s="292" t="s">
        <v>67</v>
      </c>
      <c r="E24" s="299"/>
      <c r="F24" s="292" t="s">
        <v>24</v>
      </c>
      <c r="G24" s="299"/>
      <c r="H24" s="293" t="s">
        <v>68</v>
      </c>
      <c r="I24" s="299">
        <v>0</v>
      </c>
      <c r="J24" s="293" t="s">
        <v>7</v>
      </c>
      <c r="K24" s="300">
        <f t="shared" si="7"/>
        <v>0</v>
      </c>
      <c r="M24" s="299"/>
      <c r="N24" s="292" t="s">
        <v>24</v>
      </c>
      <c r="O24" s="299"/>
      <c r="Q24" s="301">
        <f t="shared" si="4"/>
        <v>0</v>
      </c>
      <c r="R24" s="292" t="s">
        <v>24</v>
      </c>
      <c r="S24" s="301">
        <f t="shared" si="5"/>
        <v>0</v>
      </c>
      <c r="U24" s="300">
        <f t="shared" si="6"/>
        <v>0</v>
      </c>
      <c r="W24" s="302"/>
    </row>
    <row r="25" spans="2:23" x14ac:dyDescent="0.45">
      <c r="B25" s="292">
        <v>20</v>
      </c>
      <c r="C25" s="298" t="s">
        <v>87</v>
      </c>
      <c r="D25" s="292" t="s">
        <v>67</v>
      </c>
      <c r="E25" s="299"/>
      <c r="F25" s="292" t="s">
        <v>24</v>
      </c>
      <c r="G25" s="299"/>
      <c r="H25" s="293" t="s">
        <v>68</v>
      </c>
      <c r="I25" s="299">
        <v>0</v>
      </c>
      <c r="J25" s="293" t="s">
        <v>7</v>
      </c>
      <c r="K25" s="300">
        <f t="shared" si="7"/>
        <v>0</v>
      </c>
      <c r="M25" s="299"/>
      <c r="N25" s="292" t="s">
        <v>24</v>
      </c>
      <c r="O25" s="299"/>
      <c r="Q25" s="301">
        <f t="shared" si="4"/>
        <v>0</v>
      </c>
      <c r="R25" s="292" t="s">
        <v>24</v>
      </c>
      <c r="S25" s="301">
        <f t="shared" si="5"/>
        <v>0</v>
      </c>
      <c r="U25" s="300">
        <f t="shared" si="6"/>
        <v>0</v>
      </c>
      <c r="W25" s="302"/>
    </row>
    <row r="26" spans="2:23" x14ac:dyDescent="0.45">
      <c r="B26" s="292">
        <v>21</v>
      </c>
      <c r="C26" s="298" t="s">
        <v>88</v>
      </c>
      <c r="D26" s="292" t="s">
        <v>67</v>
      </c>
      <c r="E26" s="304"/>
      <c r="F26" s="292" t="s">
        <v>24</v>
      </c>
      <c r="G26" s="304"/>
      <c r="H26" s="293" t="s">
        <v>68</v>
      </c>
      <c r="I26" s="304"/>
      <c r="J26" s="293" t="s">
        <v>7</v>
      </c>
      <c r="K26" s="298">
        <v>1</v>
      </c>
      <c r="M26" s="300"/>
      <c r="N26" s="292" t="s">
        <v>24</v>
      </c>
      <c r="O26" s="300"/>
      <c r="Q26" s="300"/>
      <c r="R26" s="292" t="s">
        <v>24</v>
      </c>
      <c r="S26" s="300"/>
      <c r="U26" s="298">
        <v>1</v>
      </c>
      <c r="W26" s="302"/>
    </row>
    <row r="27" spans="2:23" x14ac:dyDescent="0.45">
      <c r="B27" s="292">
        <v>22</v>
      </c>
      <c r="C27" s="298" t="s">
        <v>89</v>
      </c>
      <c r="D27" s="292" t="s">
        <v>67</v>
      </c>
      <c r="E27" s="304"/>
      <c r="F27" s="292" t="s">
        <v>24</v>
      </c>
      <c r="G27" s="304"/>
      <c r="H27" s="293" t="s">
        <v>68</v>
      </c>
      <c r="I27" s="304"/>
      <c r="J27" s="293" t="s">
        <v>7</v>
      </c>
      <c r="K27" s="298">
        <v>2</v>
      </c>
      <c r="M27" s="300"/>
      <c r="N27" s="292" t="s">
        <v>24</v>
      </c>
      <c r="O27" s="300"/>
      <c r="Q27" s="300"/>
      <c r="R27" s="292" t="s">
        <v>24</v>
      </c>
      <c r="S27" s="300"/>
      <c r="U27" s="298">
        <v>2</v>
      </c>
      <c r="W27" s="302"/>
    </row>
    <row r="28" spans="2:23" x14ac:dyDescent="0.45">
      <c r="B28" s="292">
        <v>23</v>
      </c>
      <c r="C28" s="298" t="s">
        <v>90</v>
      </c>
      <c r="D28" s="292" t="s">
        <v>67</v>
      </c>
      <c r="E28" s="304"/>
      <c r="F28" s="292" t="s">
        <v>24</v>
      </c>
      <c r="G28" s="304"/>
      <c r="H28" s="293" t="s">
        <v>68</v>
      </c>
      <c r="I28" s="304"/>
      <c r="J28" s="293" t="s">
        <v>7</v>
      </c>
      <c r="K28" s="298">
        <v>3</v>
      </c>
      <c r="M28" s="300"/>
      <c r="N28" s="292" t="s">
        <v>24</v>
      </c>
      <c r="O28" s="300"/>
      <c r="Q28" s="300"/>
      <c r="R28" s="292" t="s">
        <v>24</v>
      </c>
      <c r="S28" s="300"/>
      <c r="U28" s="298">
        <v>3</v>
      </c>
      <c r="W28" s="302"/>
    </row>
    <row r="29" spans="2:23" x14ac:dyDescent="0.45">
      <c r="B29" s="292">
        <v>24</v>
      </c>
      <c r="C29" s="298" t="s">
        <v>91</v>
      </c>
      <c r="D29" s="292" t="s">
        <v>67</v>
      </c>
      <c r="E29" s="304"/>
      <c r="F29" s="292" t="s">
        <v>24</v>
      </c>
      <c r="G29" s="304"/>
      <c r="H29" s="293" t="s">
        <v>68</v>
      </c>
      <c r="I29" s="304"/>
      <c r="J29" s="293" t="s">
        <v>7</v>
      </c>
      <c r="K29" s="298">
        <v>4</v>
      </c>
      <c r="M29" s="300"/>
      <c r="N29" s="292" t="s">
        <v>24</v>
      </c>
      <c r="O29" s="300"/>
      <c r="Q29" s="300"/>
      <c r="R29" s="292" t="s">
        <v>24</v>
      </c>
      <c r="S29" s="300"/>
      <c r="U29" s="298">
        <v>4</v>
      </c>
      <c r="W29" s="302"/>
    </row>
    <row r="30" spans="2:23" x14ac:dyDescent="0.45">
      <c r="B30" s="292">
        <v>25</v>
      </c>
      <c r="C30" s="298" t="s">
        <v>92</v>
      </c>
      <c r="D30" s="292" t="s">
        <v>67</v>
      </c>
      <c r="E30" s="304"/>
      <c r="F30" s="292" t="s">
        <v>24</v>
      </c>
      <c r="G30" s="304"/>
      <c r="H30" s="293" t="s">
        <v>68</v>
      </c>
      <c r="I30" s="304"/>
      <c r="J30" s="293" t="s">
        <v>7</v>
      </c>
      <c r="K30" s="298">
        <v>4</v>
      </c>
      <c r="M30" s="300"/>
      <c r="N30" s="292" t="s">
        <v>24</v>
      </c>
      <c r="O30" s="300"/>
      <c r="Q30" s="300"/>
      <c r="R30" s="292" t="s">
        <v>24</v>
      </c>
      <c r="S30" s="300"/>
      <c r="U30" s="298">
        <v>3</v>
      </c>
      <c r="W30" s="302"/>
    </row>
    <row r="31" spans="2:23" x14ac:dyDescent="0.45">
      <c r="B31" s="292">
        <v>26</v>
      </c>
      <c r="C31" s="298" t="s">
        <v>93</v>
      </c>
      <c r="D31" s="292" t="s">
        <v>67</v>
      </c>
      <c r="E31" s="304"/>
      <c r="F31" s="292" t="s">
        <v>24</v>
      </c>
      <c r="G31" s="304"/>
      <c r="H31" s="293" t="s">
        <v>68</v>
      </c>
      <c r="I31" s="304"/>
      <c r="J31" s="293" t="s">
        <v>7</v>
      </c>
      <c r="K31" s="298">
        <v>5</v>
      </c>
      <c r="M31" s="300"/>
      <c r="N31" s="292" t="s">
        <v>24</v>
      </c>
      <c r="O31" s="300"/>
      <c r="Q31" s="300"/>
      <c r="R31" s="292" t="s">
        <v>24</v>
      </c>
      <c r="S31" s="300"/>
      <c r="U31" s="298">
        <v>5</v>
      </c>
      <c r="W31" s="302"/>
    </row>
    <row r="32" spans="2:23" x14ac:dyDescent="0.45">
      <c r="B32" s="292">
        <v>27</v>
      </c>
      <c r="C32" s="298" t="s">
        <v>94</v>
      </c>
      <c r="D32" s="292" t="s">
        <v>67</v>
      </c>
      <c r="E32" s="304"/>
      <c r="F32" s="292" t="s">
        <v>24</v>
      </c>
      <c r="G32" s="304"/>
      <c r="H32" s="293" t="s">
        <v>68</v>
      </c>
      <c r="I32" s="304"/>
      <c r="J32" s="293" t="s">
        <v>7</v>
      </c>
      <c r="K32" s="298">
        <v>0</v>
      </c>
      <c r="M32" s="300"/>
      <c r="N32" s="292" t="s">
        <v>24</v>
      </c>
      <c r="O32" s="300"/>
      <c r="Q32" s="300"/>
      <c r="R32" s="292" t="s">
        <v>24</v>
      </c>
      <c r="S32" s="300"/>
      <c r="U32" s="298">
        <v>0</v>
      </c>
      <c r="W32" s="302" t="s">
        <v>95</v>
      </c>
    </row>
    <row r="33" spans="2:23" x14ac:dyDescent="0.45">
      <c r="B33" s="292">
        <v>28</v>
      </c>
      <c r="C33" s="298" t="s">
        <v>96</v>
      </c>
      <c r="D33" s="292" t="s">
        <v>67</v>
      </c>
      <c r="E33" s="304"/>
      <c r="F33" s="292" t="s">
        <v>24</v>
      </c>
      <c r="G33" s="304"/>
      <c r="H33" s="293" t="s">
        <v>68</v>
      </c>
      <c r="I33" s="304"/>
      <c r="J33" s="293" t="s">
        <v>7</v>
      </c>
      <c r="K33" s="298"/>
      <c r="M33" s="300"/>
      <c r="N33" s="292" t="s">
        <v>24</v>
      </c>
      <c r="O33" s="300"/>
      <c r="Q33" s="300"/>
      <c r="R33" s="292" t="s">
        <v>24</v>
      </c>
      <c r="S33" s="300"/>
      <c r="U33" s="298"/>
      <c r="W33" s="302"/>
    </row>
    <row r="34" spans="2:23" x14ac:dyDescent="0.45">
      <c r="B34" s="292">
        <v>29</v>
      </c>
      <c r="C34" s="298" t="s">
        <v>96</v>
      </c>
      <c r="D34" s="292" t="s">
        <v>67</v>
      </c>
      <c r="E34" s="304"/>
      <c r="F34" s="292" t="s">
        <v>24</v>
      </c>
      <c r="G34" s="304"/>
      <c r="H34" s="293" t="s">
        <v>68</v>
      </c>
      <c r="I34" s="304"/>
      <c r="J34" s="293" t="s">
        <v>7</v>
      </c>
      <c r="K34" s="298"/>
      <c r="M34" s="300"/>
      <c r="N34" s="292" t="s">
        <v>24</v>
      </c>
      <c r="O34" s="300"/>
      <c r="Q34" s="300"/>
      <c r="R34" s="292" t="s">
        <v>24</v>
      </c>
      <c r="S34" s="300"/>
      <c r="U34" s="298"/>
      <c r="W34" s="302"/>
    </row>
    <row r="35" spans="2:23" x14ac:dyDescent="0.45">
      <c r="B35" s="292">
        <v>30</v>
      </c>
      <c r="C35" s="298" t="s">
        <v>96</v>
      </c>
      <c r="D35" s="292" t="s">
        <v>67</v>
      </c>
      <c r="E35" s="304"/>
      <c r="F35" s="292" t="s">
        <v>24</v>
      </c>
      <c r="G35" s="304"/>
      <c r="H35" s="293" t="s">
        <v>68</v>
      </c>
      <c r="I35" s="304"/>
      <c r="J35" s="293" t="s">
        <v>7</v>
      </c>
      <c r="K35" s="298"/>
      <c r="M35" s="300"/>
      <c r="N35" s="292" t="s">
        <v>24</v>
      </c>
      <c r="O35" s="300"/>
      <c r="Q35" s="300"/>
      <c r="R35" s="292" t="s">
        <v>24</v>
      </c>
      <c r="S35" s="300"/>
      <c r="U35" s="298"/>
      <c r="W35" s="302"/>
    </row>
    <row r="36" spans="2:23" x14ac:dyDescent="0.45">
      <c r="C36" s="305"/>
    </row>
    <row r="37" spans="2:23" x14ac:dyDescent="0.45">
      <c r="C37" s="293" t="s">
        <v>97</v>
      </c>
    </row>
    <row r="38" spans="2:23" x14ac:dyDescent="0.45">
      <c r="C38" s="293" t="s">
        <v>98</v>
      </c>
    </row>
    <row r="39" spans="2:23" x14ac:dyDescent="0.45">
      <c r="C39" s="293" t="s">
        <v>99</v>
      </c>
    </row>
    <row r="40" spans="2:23" x14ac:dyDescent="0.45">
      <c r="C40" s="293" t="s">
        <v>100</v>
      </c>
    </row>
    <row r="41" spans="2:23" x14ac:dyDescent="0.45">
      <c r="C41" s="294" t="s">
        <v>101</v>
      </c>
    </row>
    <row r="42" spans="2:23" x14ac:dyDescent="0.45">
      <c r="C42" s="294" t="s">
        <v>102</v>
      </c>
    </row>
  </sheetData>
  <sheetProtection sheet="1"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72"/>
  <sheetViews>
    <sheetView zoomScale="115" zoomScaleNormal="115" workbookViewId="0"/>
  </sheetViews>
  <sheetFormatPr defaultColWidth="9" defaultRowHeight="18" x14ac:dyDescent="0.45"/>
  <cols>
    <col min="1" max="1" width="1.8984375" style="306" customWidth="1"/>
    <col min="2" max="3" width="9" style="306"/>
    <col min="4" max="4" width="45.59765625" style="306" customWidth="1"/>
    <col min="5" max="16384" width="9" style="306"/>
  </cols>
  <sheetData>
    <row r="1" spans="2:11" x14ac:dyDescent="0.45">
      <c r="B1" s="306" t="s">
        <v>103</v>
      </c>
      <c r="D1" s="307"/>
      <c r="E1" s="307"/>
      <c r="F1" s="307"/>
    </row>
    <row r="2" spans="2:11" s="40" customFormat="1" ht="20.25" customHeight="1" x14ac:dyDescent="0.45">
      <c r="B2" s="308" t="s">
        <v>104</v>
      </c>
      <c r="C2" s="308"/>
      <c r="D2" s="307"/>
      <c r="E2" s="307"/>
      <c r="F2" s="307"/>
    </row>
    <row r="3" spans="2:11" s="40" customFormat="1" ht="20.25" customHeight="1" x14ac:dyDescent="0.45">
      <c r="B3" s="308"/>
      <c r="C3" s="308"/>
      <c r="D3" s="307"/>
      <c r="E3" s="307"/>
      <c r="F3" s="307"/>
    </row>
    <row r="4" spans="2:11" s="40" customFormat="1" ht="20.25" customHeight="1" x14ac:dyDescent="0.45">
      <c r="B4" s="309"/>
      <c r="C4" s="307" t="s">
        <v>105</v>
      </c>
      <c r="D4" s="307"/>
      <c r="F4" s="310" t="s">
        <v>106</v>
      </c>
      <c r="G4" s="310"/>
      <c r="H4" s="310"/>
      <c r="I4" s="310"/>
      <c r="J4" s="310"/>
      <c r="K4" s="310"/>
    </row>
    <row r="5" spans="2:11" s="40" customFormat="1" ht="20.25" customHeight="1" x14ac:dyDescent="0.45">
      <c r="B5" s="311"/>
      <c r="C5" s="307" t="s">
        <v>107</v>
      </c>
      <c r="D5" s="307"/>
      <c r="F5" s="310"/>
      <c r="G5" s="310"/>
      <c r="H5" s="310"/>
      <c r="I5" s="310"/>
      <c r="J5" s="310"/>
      <c r="K5" s="310"/>
    </row>
    <row r="6" spans="2:11" s="40" customFormat="1" ht="20.25" customHeight="1" x14ac:dyDescent="0.45">
      <c r="B6" s="312" t="s">
        <v>108</v>
      </c>
      <c r="C6" s="307"/>
      <c r="D6" s="307"/>
      <c r="E6" s="313"/>
      <c r="F6" s="307"/>
    </row>
    <row r="7" spans="2:11" s="40" customFormat="1" ht="20.25" customHeight="1" x14ac:dyDescent="0.45">
      <c r="B7" s="308"/>
      <c r="C7" s="308"/>
      <c r="D7" s="307"/>
      <c r="E7" s="313"/>
      <c r="F7" s="307"/>
    </row>
    <row r="8" spans="2:11" s="40" customFormat="1" ht="20.25" customHeight="1" x14ac:dyDescent="0.45">
      <c r="B8" s="307" t="s">
        <v>109</v>
      </c>
      <c r="C8" s="308"/>
      <c r="D8" s="307"/>
      <c r="E8" s="313"/>
      <c r="F8" s="307"/>
    </row>
    <row r="9" spans="2:11" s="40" customFormat="1" ht="20.25" customHeight="1" x14ac:dyDescent="0.45">
      <c r="B9" s="308"/>
      <c r="C9" s="308"/>
      <c r="D9" s="307"/>
      <c r="E9" s="307"/>
      <c r="F9" s="307"/>
    </row>
    <row r="10" spans="2:11" s="40" customFormat="1" ht="20.25" customHeight="1" x14ac:dyDescent="0.45">
      <c r="B10" s="307" t="s">
        <v>110</v>
      </c>
      <c r="C10" s="308"/>
      <c r="D10" s="307"/>
      <c r="E10" s="307"/>
      <c r="F10" s="307"/>
    </row>
    <row r="11" spans="2:11" s="40" customFormat="1" ht="20.25" customHeight="1" x14ac:dyDescent="0.45">
      <c r="B11" s="307"/>
      <c r="C11" s="308"/>
      <c r="D11" s="307"/>
      <c r="E11" s="307"/>
      <c r="F11" s="307"/>
    </row>
    <row r="12" spans="2:11" s="40" customFormat="1" ht="20.25" customHeight="1" x14ac:dyDescent="0.45">
      <c r="B12" s="307" t="s">
        <v>111</v>
      </c>
      <c r="C12" s="308"/>
      <c r="D12" s="307"/>
    </row>
    <row r="13" spans="2:11" s="40" customFormat="1" ht="20.25" customHeight="1" x14ac:dyDescent="0.45">
      <c r="B13" s="307"/>
      <c r="C13" s="308"/>
      <c r="D13" s="307"/>
    </row>
    <row r="14" spans="2:11" s="40" customFormat="1" ht="20.25" customHeight="1" x14ac:dyDescent="0.45">
      <c r="B14" s="307" t="s">
        <v>112</v>
      </c>
      <c r="C14" s="308"/>
      <c r="D14" s="307"/>
    </row>
    <row r="15" spans="2:11" s="40" customFormat="1" ht="20.25" customHeight="1" x14ac:dyDescent="0.45">
      <c r="B15" s="307"/>
      <c r="C15" s="308"/>
      <c r="D15" s="307"/>
    </row>
    <row r="16" spans="2:11" s="40" customFormat="1" ht="20.25" customHeight="1" x14ac:dyDescent="0.45">
      <c r="B16" s="307" t="s">
        <v>113</v>
      </c>
      <c r="C16" s="308"/>
      <c r="D16" s="307"/>
    </row>
    <row r="17" spans="2:16" s="40" customFormat="1" ht="20.25" customHeight="1" x14ac:dyDescent="0.45">
      <c r="B17" s="308"/>
      <c r="C17" s="308"/>
      <c r="D17" s="307"/>
    </row>
    <row r="18" spans="2:16" s="40" customFormat="1" ht="20.25" customHeight="1" x14ac:dyDescent="0.45">
      <c r="B18" s="307" t="s">
        <v>114</v>
      </c>
      <c r="C18" s="308"/>
      <c r="D18" s="307"/>
    </row>
    <row r="19" spans="2:16" s="40" customFormat="1" ht="20.25" customHeight="1" x14ac:dyDescent="0.45">
      <c r="B19" s="308"/>
      <c r="C19" s="308"/>
      <c r="D19" s="307"/>
    </row>
    <row r="20" spans="2:16" s="40" customFormat="1" ht="17.25" customHeight="1" x14ac:dyDescent="0.45">
      <c r="B20" s="307" t="s">
        <v>115</v>
      </c>
      <c r="C20" s="307"/>
      <c r="D20" s="307"/>
    </row>
    <row r="21" spans="2:16" s="40" customFormat="1" ht="17.25" customHeight="1" x14ac:dyDescent="0.45">
      <c r="B21" s="307" t="s">
        <v>116</v>
      </c>
      <c r="C21" s="307"/>
      <c r="D21" s="307"/>
    </row>
    <row r="22" spans="2:16" s="40" customFormat="1" ht="17.25" customHeight="1" x14ac:dyDescent="0.45">
      <c r="B22" s="307"/>
      <c r="C22" s="307"/>
      <c r="D22" s="307"/>
    </row>
    <row r="23" spans="2:16" s="40" customFormat="1" ht="17.25" customHeight="1" x14ac:dyDescent="0.45">
      <c r="B23" s="307"/>
      <c r="C23" s="314" t="s">
        <v>27</v>
      </c>
      <c r="D23" s="314" t="s">
        <v>117</v>
      </c>
      <c r="E23" s="315" t="s">
        <v>118</v>
      </c>
      <c r="F23" s="315"/>
      <c r="G23" s="315"/>
      <c r="H23" s="315"/>
      <c r="I23" s="315"/>
      <c r="J23" s="315"/>
      <c r="K23" s="315"/>
      <c r="L23" s="315"/>
      <c r="M23" s="315"/>
      <c r="N23" s="315"/>
      <c r="O23" s="315"/>
      <c r="P23" s="315"/>
    </row>
    <row r="24" spans="2:16" s="40" customFormat="1" ht="17.25" customHeight="1" x14ac:dyDescent="0.45">
      <c r="B24" s="307"/>
      <c r="C24" s="314">
        <v>1</v>
      </c>
      <c r="D24" s="316" t="s">
        <v>119</v>
      </c>
      <c r="E24" s="317"/>
      <c r="F24" s="317"/>
      <c r="G24" s="317"/>
      <c r="H24" s="317"/>
      <c r="I24" s="317"/>
      <c r="J24" s="317"/>
      <c r="K24" s="317"/>
      <c r="L24" s="317"/>
      <c r="M24" s="317"/>
      <c r="N24" s="317"/>
      <c r="O24" s="317"/>
      <c r="P24" s="317"/>
    </row>
    <row r="25" spans="2:16" s="40" customFormat="1" ht="17.25" customHeight="1" x14ac:dyDescent="0.45">
      <c r="B25" s="307"/>
      <c r="C25" s="314">
        <v>2</v>
      </c>
      <c r="D25" s="316" t="s">
        <v>44</v>
      </c>
      <c r="E25" s="317"/>
      <c r="F25" s="317"/>
      <c r="G25" s="317"/>
      <c r="H25" s="317"/>
      <c r="I25" s="317"/>
      <c r="J25" s="317"/>
      <c r="K25" s="317"/>
      <c r="L25" s="317"/>
      <c r="M25" s="317"/>
      <c r="N25" s="317"/>
      <c r="O25" s="317"/>
      <c r="P25" s="317"/>
    </row>
    <row r="26" spans="2:16" s="40" customFormat="1" ht="17.25" customHeight="1" x14ac:dyDescent="0.45">
      <c r="B26" s="307"/>
      <c r="C26" s="314">
        <v>3</v>
      </c>
      <c r="D26" s="316" t="s">
        <v>45</v>
      </c>
      <c r="E26" s="317"/>
      <c r="F26" s="317"/>
      <c r="G26" s="317"/>
      <c r="H26" s="317"/>
      <c r="I26" s="317"/>
      <c r="J26" s="317"/>
      <c r="K26" s="317"/>
      <c r="L26" s="317"/>
      <c r="M26" s="317"/>
      <c r="N26" s="317"/>
      <c r="O26" s="317"/>
      <c r="P26" s="317"/>
    </row>
    <row r="27" spans="2:16" s="40" customFormat="1" ht="17.25" customHeight="1" x14ac:dyDescent="0.45">
      <c r="B27" s="307"/>
      <c r="C27" s="314">
        <v>4</v>
      </c>
      <c r="D27" s="316" t="s">
        <v>46</v>
      </c>
      <c r="E27" s="317"/>
      <c r="F27" s="317"/>
      <c r="G27" s="317"/>
      <c r="H27" s="317"/>
      <c r="I27" s="317"/>
      <c r="J27" s="317"/>
      <c r="K27" s="317"/>
      <c r="L27" s="317"/>
      <c r="M27" s="317"/>
      <c r="N27" s="317"/>
      <c r="O27" s="317"/>
      <c r="P27" s="317"/>
    </row>
    <row r="28" spans="2:16" s="40" customFormat="1" ht="17.25" customHeight="1" x14ac:dyDescent="0.45">
      <c r="B28" s="307"/>
      <c r="C28" s="314">
        <v>5</v>
      </c>
      <c r="D28" s="316" t="s">
        <v>47</v>
      </c>
      <c r="E28" s="317"/>
      <c r="F28" s="317"/>
      <c r="G28" s="317"/>
      <c r="H28" s="317"/>
      <c r="I28" s="317"/>
      <c r="J28" s="317"/>
      <c r="K28" s="317"/>
      <c r="L28" s="317"/>
      <c r="M28" s="317"/>
      <c r="N28" s="317"/>
      <c r="O28" s="317"/>
      <c r="P28" s="317"/>
    </row>
    <row r="29" spans="2:16" s="40" customFormat="1" ht="17.25" customHeight="1" x14ac:dyDescent="0.45">
      <c r="B29" s="307"/>
      <c r="C29" s="314">
        <v>6</v>
      </c>
      <c r="D29" s="316" t="s">
        <v>48</v>
      </c>
      <c r="E29" s="317"/>
      <c r="F29" s="317"/>
      <c r="G29" s="317"/>
      <c r="H29" s="317"/>
      <c r="I29" s="317"/>
      <c r="J29" s="317"/>
      <c r="K29" s="317"/>
      <c r="L29" s="317"/>
      <c r="M29" s="317"/>
      <c r="N29" s="317"/>
      <c r="O29" s="317"/>
      <c r="P29" s="317"/>
    </row>
    <row r="30" spans="2:16" s="40" customFormat="1" ht="17.25" customHeight="1" x14ac:dyDescent="0.45">
      <c r="B30" s="307"/>
      <c r="C30" s="314">
        <v>7</v>
      </c>
      <c r="D30" s="316" t="s">
        <v>49</v>
      </c>
      <c r="E30" s="317" t="s">
        <v>120</v>
      </c>
      <c r="F30" s="317"/>
      <c r="G30" s="317"/>
      <c r="H30" s="317"/>
      <c r="I30" s="317"/>
      <c r="J30" s="317"/>
      <c r="K30" s="317"/>
      <c r="L30" s="317"/>
      <c r="M30" s="317"/>
      <c r="N30" s="317"/>
      <c r="O30" s="317"/>
      <c r="P30" s="317"/>
    </row>
    <row r="31" spans="2:16" s="40" customFormat="1" ht="17.25" customHeight="1" x14ac:dyDescent="0.45">
      <c r="B31" s="307"/>
      <c r="C31" s="314">
        <v>8</v>
      </c>
      <c r="D31" s="316" t="s">
        <v>50</v>
      </c>
      <c r="E31" s="317" t="s">
        <v>121</v>
      </c>
      <c r="F31" s="317"/>
      <c r="G31" s="317"/>
      <c r="H31" s="317"/>
      <c r="I31" s="317"/>
      <c r="J31" s="317"/>
      <c r="K31" s="317"/>
      <c r="L31" s="317"/>
      <c r="M31" s="317"/>
      <c r="N31" s="317"/>
      <c r="O31" s="317"/>
      <c r="P31" s="317"/>
    </row>
    <row r="32" spans="2:16" s="40" customFormat="1" ht="17.25" customHeight="1" x14ac:dyDescent="0.45">
      <c r="B32" s="307"/>
      <c r="C32" s="313"/>
      <c r="D32" s="307"/>
      <c r="E32" s="307" t="s">
        <v>122</v>
      </c>
      <c r="F32" s="307"/>
      <c r="G32" s="307"/>
      <c r="H32" s="307"/>
      <c r="I32" s="307"/>
      <c r="J32" s="307"/>
      <c r="K32" s="307"/>
      <c r="L32" s="307"/>
      <c r="M32" s="307"/>
      <c r="N32" s="307"/>
      <c r="O32" s="307"/>
      <c r="P32" s="307"/>
    </row>
    <row r="33" spans="2:25" s="40" customFormat="1" ht="17.25" customHeight="1" x14ac:dyDescent="0.45">
      <c r="B33" s="307"/>
      <c r="C33" s="313"/>
      <c r="D33" s="307"/>
      <c r="E33" s="40" t="s">
        <v>123</v>
      </c>
    </row>
    <row r="34" spans="2:25" s="40" customFormat="1" ht="17.25" customHeight="1" x14ac:dyDescent="0.45">
      <c r="B34" s="307"/>
      <c r="C34" s="313"/>
      <c r="D34" s="307"/>
      <c r="E34" s="40" t="s">
        <v>124</v>
      </c>
    </row>
    <row r="35" spans="2:25" s="40" customFormat="1" ht="17.25" customHeight="1" x14ac:dyDescent="0.45">
      <c r="B35" s="307"/>
      <c r="C35" s="313"/>
      <c r="D35" s="307"/>
      <c r="E35" s="40" t="s">
        <v>125</v>
      </c>
    </row>
    <row r="36" spans="2:25" s="40" customFormat="1" ht="17.25" customHeight="1" x14ac:dyDescent="0.45">
      <c r="B36" s="307"/>
      <c r="C36" s="313"/>
      <c r="D36" s="307"/>
    </row>
    <row r="37" spans="2:25" s="40" customFormat="1" ht="17.25" customHeight="1" x14ac:dyDescent="0.45">
      <c r="B37" s="307" t="s">
        <v>126</v>
      </c>
      <c r="C37" s="307"/>
      <c r="D37" s="307"/>
    </row>
    <row r="38" spans="2:25" s="40" customFormat="1" ht="17.25" customHeight="1" x14ac:dyDescent="0.45">
      <c r="B38" s="307" t="s">
        <v>127</v>
      </c>
      <c r="C38" s="307"/>
      <c r="D38" s="307"/>
    </row>
    <row r="39" spans="2:25" s="40" customFormat="1" ht="17.25" customHeight="1" x14ac:dyDescent="0.45">
      <c r="B39" s="307"/>
      <c r="C39" s="307"/>
      <c r="D39" s="307"/>
      <c r="G39" s="318"/>
      <c r="H39" s="318"/>
      <c r="J39" s="318"/>
      <c r="K39" s="318"/>
      <c r="L39" s="318"/>
      <c r="M39" s="318"/>
      <c r="N39" s="318"/>
      <c r="O39" s="318"/>
      <c r="R39" s="318"/>
      <c r="S39" s="318"/>
      <c r="T39" s="318"/>
      <c r="W39" s="318"/>
      <c r="X39" s="318"/>
      <c r="Y39" s="318"/>
    </row>
    <row r="40" spans="2:25" s="40" customFormat="1" ht="17.25" customHeight="1" x14ac:dyDescent="0.45">
      <c r="B40" s="307"/>
      <c r="C40" s="314" t="s">
        <v>60</v>
      </c>
      <c r="D40" s="314" t="s">
        <v>128</v>
      </c>
      <c r="G40" s="318"/>
      <c r="H40" s="318"/>
      <c r="J40" s="318"/>
      <c r="K40" s="318"/>
      <c r="L40" s="318"/>
      <c r="M40" s="318"/>
      <c r="N40" s="318"/>
      <c r="O40" s="318"/>
      <c r="R40" s="318"/>
      <c r="S40" s="318"/>
      <c r="T40" s="318"/>
      <c r="W40" s="318"/>
      <c r="X40" s="318"/>
      <c r="Y40" s="318"/>
    </row>
    <row r="41" spans="2:25" s="40" customFormat="1" ht="17.25" customHeight="1" x14ac:dyDescent="0.45">
      <c r="B41" s="307"/>
      <c r="C41" s="314" t="s">
        <v>129</v>
      </c>
      <c r="D41" s="316" t="s">
        <v>130</v>
      </c>
      <c r="G41" s="318"/>
      <c r="H41" s="318"/>
      <c r="J41" s="318"/>
      <c r="K41" s="318"/>
      <c r="L41" s="318"/>
      <c r="M41" s="318"/>
      <c r="N41" s="318"/>
      <c r="O41" s="318"/>
      <c r="R41" s="318"/>
      <c r="S41" s="318"/>
      <c r="T41" s="318"/>
      <c r="W41" s="318"/>
      <c r="X41" s="318"/>
      <c r="Y41" s="318"/>
    </row>
    <row r="42" spans="2:25" s="40" customFormat="1" ht="17.25" customHeight="1" x14ac:dyDescent="0.45">
      <c r="B42" s="307"/>
      <c r="C42" s="314" t="s">
        <v>131</v>
      </c>
      <c r="D42" s="316" t="s">
        <v>132</v>
      </c>
      <c r="G42" s="318"/>
      <c r="H42" s="318"/>
      <c r="J42" s="318"/>
      <c r="K42" s="318"/>
      <c r="L42" s="318"/>
      <c r="M42" s="318"/>
      <c r="N42" s="318"/>
      <c r="O42" s="318"/>
      <c r="R42" s="318"/>
      <c r="S42" s="318"/>
      <c r="T42" s="318"/>
      <c r="W42" s="318"/>
      <c r="X42" s="318"/>
      <c r="Y42" s="318"/>
    </row>
    <row r="43" spans="2:25" s="40" customFormat="1" ht="17.25" customHeight="1" x14ac:dyDescent="0.45">
      <c r="B43" s="307"/>
      <c r="C43" s="314" t="s">
        <v>133</v>
      </c>
      <c r="D43" s="316" t="s">
        <v>134</v>
      </c>
      <c r="G43" s="318"/>
      <c r="H43" s="318"/>
      <c r="J43" s="318"/>
      <c r="K43" s="318"/>
      <c r="L43" s="318"/>
      <c r="M43" s="318"/>
      <c r="N43" s="318"/>
      <c r="O43" s="318"/>
      <c r="R43" s="318"/>
      <c r="S43" s="318"/>
      <c r="T43" s="318"/>
      <c r="W43" s="318"/>
      <c r="X43" s="318"/>
      <c r="Y43" s="318"/>
    </row>
    <row r="44" spans="2:25" s="40" customFormat="1" ht="17.25" customHeight="1" x14ac:dyDescent="0.45">
      <c r="B44" s="307"/>
      <c r="C44" s="314" t="s">
        <v>135</v>
      </c>
      <c r="D44" s="316" t="s">
        <v>136</v>
      </c>
      <c r="G44" s="318"/>
      <c r="H44" s="318"/>
      <c r="J44" s="318"/>
      <c r="K44" s="318"/>
      <c r="L44" s="318"/>
      <c r="M44" s="318"/>
      <c r="N44" s="318"/>
      <c r="O44" s="318"/>
      <c r="R44" s="318"/>
      <c r="S44" s="318"/>
      <c r="T44" s="318"/>
      <c r="W44" s="318"/>
      <c r="X44" s="318"/>
      <c r="Y44" s="318"/>
    </row>
    <row r="45" spans="2:25" s="40" customFormat="1" ht="17.25" customHeight="1" x14ac:dyDescent="0.45">
      <c r="B45" s="307"/>
      <c r="C45" s="307"/>
      <c r="D45" s="307"/>
      <c r="G45" s="318"/>
      <c r="H45" s="318"/>
      <c r="J45" s="318"/>
      <c r="K45" s="318"/>
      <c r="L45" s="318"/>
      <c r="M45" s="318"/>
      <c r="N45" s="318"/>
      <c r="O45" s="318"/>
      <c r="R45" s="318"/>
      <c r="S45" s="318"/>
      <c r="T45" s="318"/>
      <c r="W45" s="318"/>
      <c r="X45" s="318"/>
      <c r="Y45" s="318"/>
    </row>
    <row r="46" spans="2:25" s="40" customFormat="1" ht="17.25" customHeight="1" x14ac:dyDescent="0.45">
      <c r="B46" s="307"/>
      <c r="C46" s="319" t="s">
        <v>137</v>
      </c>
      <c r="D46" s="307"/>
      <c r="G46" s="318"/>
      <c r="H46" s="318"/>
      <c r="J46" s="318"/>
      <c r="K46" s="318"/>
      <c r="L46" s="318"/>
      <c r="M46" s="318"/>
      <c r="N46" s="318"/>
      <c r="O46" s="318"/>
      <c r="R46" s="318"/>
      <c r="S46" s="318"/>
      <c r="T46" s="318"/>
      <c r="W46" s="318"/>
      <c r="X46" s="318"/>
      <c r="Y46" s="318"/>
    </row>
    <row r="47" spans="2:25" s="40" customFormat="1" ht="17.25" customHeight="1" x14ac:dyDescent="0.45">
      <c r="C47" s="307" t="s">
        <v>138</v>
      </c>
      <c r="F47" s="319"/>
      <c r="G47" s="318"/>
      <c r="H47" s="318"/>
      <c r="J47" s="318"/>
      <c r="K47" s="318"/>
      <c r="L47" s="318"/>
      <c r="M47" s="318"/>
      <c r="N47" s="318"/>
      <c r="O47" s="318"/>
      <c r="R47" s="318"/>
      <c r="S47" s="318"/>
      <c r="T47" s="318"/>
      <c r="W47" s="318"/>
      <c r="X47" s="318"/>
      <c r="Y47" s="318"/>
    </row>
    <row r="48" spans="2:25" s="40" customFormat="1" ht="17.25" customHeight="1" x14ac:dyDescent="0.45">
      <c r="C48" s="307" t="s">
        <v>139</v>
      </c>
      <c r="F48" s="307"/>
      <c r="G48" s="318"/>
      <c r="H48" s="318"/>
      <c r="J48" s="318"/>
      <c r="K48" s="318"/>
      <c r="L48" s="318"/>
      <c r="M48" s="318"/>
      <c r="N48" s="318"/>
      <c r="O48" s="318"/>
      <c r="R48" s="318"/>
      <c r="S48" s="318"/>
      <c r="T48" s="318"/>
      <c r="W48" s="318"/>
      <c r="X48" s="318"/>
      <c r="Y48" s="318"/>
    </row>
    <row r="49" spans="2:51" s="40" customFormat="1" ht="17.25" customHeight="1" x14ac:dyDescent="0.45">
      <c r="B49" s="307"/>
      <c r="C49" s="307"/>
      <c r="D49" s="307"/>
      <c r="E49" s="319"/>
      <c r="F49" s="318"/>
      <c r="G49" s="318"/>
      <c r="H49" s="318"/>
      <c r="J49" s="318"/>
      <c r="K49" s="318"/>
      <c r="L49" s="318"/>
      <c r="M49" s="318"/>
      <c r="N49" s="318"/>
      <c r="O49" s="318"/>
      <c r="R49" s="318"/>
      <c r="S49" s="318"/>
      <c r="T49" s="318"/>
      <c r="W49" s="318"/>
      <c r="X49" s="318"/>
      <c r="Y49" s="318"/>
    </row>
    <row r="50" spans="2:51" s="40" customFormat="1" ht="17.25" customHeight="1" x14ac:dyDescent="0.45">
      <c r="B50" s="307" t="s">
        <v>140</v>
      </c>
      <c r="C50" s="307"/>
      <c r="D50" s="307"/>
    </row>
    <row r="51" spans="2:51" s="40" customFormat="1" ht="17.25" customHeight="1" x14ac:dyDescent="0.45">
      <c r="B51" s="307" t="s">
        <v>141</v>
      </c>
      <c r="C51" s="307"/>
      <c r="D51" s="307"/>
    </row>
    <row r="52" spans="2:51" s="40" customFormat="1" ht="17.25" customHeight="1" x14ac:dyDescent="0.45">
      <c r="B52" s="320" t="s">
        <v>142</v>
      </c>
      <c r="E52" s="318"/>
      <c r="F52" s="318"/>
      <c r="G52" s="318"/>
      <c r="H52" s="318"/>
      <c r="I52" s="318"/>
      <c r="J52" s="318"/>
      <c r="K52" s="318"/>
      <c r="L52" s="318"/>
      <c r="M52" s="318"/>
      <c r="N52" s="318"/>
      <c r="O52" s="318"/>
      <c r="P52" s="318"/>
      <c r="Q52" s="318"/>
      <c r="R52" s="318"/>
      <c r="S52" s="318"/>
      <c r="T52" s="318"/>
      <c r="U52" s="318"/>
      <c r="Y52" s="318"/>
      <c r="Z52" s="318"/>
      <c r="AA52" s="318"/>
      <c r="AB52" s="318"/>
      <c r="AD52" s="318"/>
      <c r="AE52" s="318"/>
      <c r="AF52" s="318"/>
      <c r="AG52" s="318"/>
      <c r="AH52" s="318"/>
      <c r="AI52" s="321"/>
      <c r="AJ52" s="318"/>
      <c r="AK52" s="318"/>
      <c r="AL52" s="318"/>
      <c r="AM52" s="318"/>
      <c r="AN52" s="318"/>
      <c r="AO52" s="318"/>
      <c r="AP52" s="318"/>
      <c r="AQ52" s="318"/>
      <c r="AR52" s="318"/>
      <c r="AS52" s="318"/>
      <c r="AT52" s="318"/>
      <c r="AU52" s="318"/>
      <c r="AV52" s="318"/>
      <c r="AW52" s="318"/>
      <c r="AX52" s="318"/>
      <c r="AY52" s="321"/>
    </row>
    <row r="53" spans="2:51" s="40" customFormat="1" ht="17.25" customHeight="1" x14ac:dyDescent="0.45"/>
    <row r="54" spans="2:51" s="40" customFormat="1" ht="17.25" customHeight="1" x14ac:dyDescent="0.45">
      <c r="B54" s="307" t="s">
        <v>143</v>
      </c>
      <c r="C54" s="307"/>
    </row>
    <row r="55" spans="2:51" s="40" customFormat="1" ht="17.25" customHeight="1" x14ac:dyDescent="0.45">
      <c r="B55" s="307"/>
      <c r="C55" s="307"/>
    </row>
    <row r="56" spans="2:51" s="40" customFormat="1" ht="17.25" customHeight="1" x14ac:dyDescent="0.45">
      <c r="B56" s="307" t="s">
        <v>144</v>
      </c>
      <c r="C56" s="307"/>
    </row>
    <row r="57" spans="2:51" s="40" customFormat="1" ht="17.25" customHeight="1" x14ac:dyDescent="0.45">
      <c r="B57" s="307" t="s">
        <v>145</v>
      </c>
      <c r="C57" s="307"/>
    </row>
    <row r="58" spans="2:51" s="40" customFormat="1" ht="17.25" customHeight="1" x14ac:dyDescent="0.45">
      <c r="B58" s="307"/>
      <c r="C58" s="307"/>
    </row>
    <row r="59" spans="2:51" s="40" customFormat="1" ht="17.25" customHeight="1" x14ac:dyDescent="0.45">
      <c r="B59" s="307" t="s">
        <v>146</v>
      </c>
      <c r="C59" s="307"/>
    </row>
    <row r="60" spans="2:51" s="40" customFormat="1" ht="17.25" customHeight="1" x14ac:dyDescent="0.45">
      <c r="B60" s="307" t="s">
        <v>147</v>
      </c>
      <c r="C60" s="307"/>
    </row>
    <row r="61" spans="2:51" s="40" customFormat="1" ht="17.25" customHeight="1" x14ac:dyDescent="0.45">
      <c r="B61" s="307"/>
      <c r="C61" s="307"/>
    </row>
    <row r="62" spans="2:51" s="40" customFormat="1" ht="17.25" customHeight="1" x14ac:dyDescent="0.45">
      <c r="B62" s="307" t="s">
        <v>148</v>
      </c>
      <c r="C62" s="307"/>
      <c r="D62" s="307"/>
    </row>
    <row r="63" spans="2:51" s="40" customFormat="1" ht="17.25" customHeight="1" x14ac:dyDescent="0.45">
      <c r="B63" s="307"/>
      <c r="C63" s="307"/>
      <c r="D63" s="307"/>
    </row>
    <row r="64" spans="2:51" s="40" customFormat="1" ht="17.25" customHeight="1" x14ac:dyDescent="0.45">
      <c r="B64" s="40" t="s">
        <v>149</v>
      </c>
      <c r="D64" s="307"/>
    </row>
    <row r="65" spans="2:54" s="40" customFormat="1" ht="17.25" customHeight="1" x14ac:dyDescent="0.45">
      <c r="B65" s="40" t="s">
        <v>150</v>
      </c>
      <c r="D65" s="307"/>
    </row>
    <row r="66" spans="2:54" s="40" customFormat="1" ht="17.25" customHeight="1" x14ac:dyDescent="0.45">
      <c r="B66" s="40" t="s">
        <v>151</v>
      </c>
      <c r="D66" s="307"/>
    </row>
    <row r="67" spans="2:54" s="40" customFormat="1" ht="17.25" customHeight="1" x14ac:dyDescent="0.45"/>
    <row r="68" spans="2:54" s="40" customFormat="1" ht="17.25" customHeight="1" x14ac:dyDescent="0.45">
      <c r="B68" s="40" t="s">
        <v>152</v>
      </c>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2"/>
      <c r="AM68" s="322"/>
      <c r="AN68" s="322"/>
      <c r="AO68" s="322"/>
      <c r="AP68" s="322"/>
      <c r="AQ68" s="322"/>
      <c r="AR68" s="322"/>
      <c r="AS68" s="322"/>
      <c r="AT68" s="322"/>
      <c r="AU68" s="322"/>
      <c r="AV68" s="322"/>
      <c r="AW68" s="322"/>
      <c r="AX68" s="322"/>
    </row>
    <row r="69" spans="2:54" s="40" customFormat="1" ht="17.25" customHeight="1" x14ac:dyDescent="0.45">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22"/>
      <c r="AN69" s="322"/>
      <c r="AO69" s="322"/>
      <c r="AP69" s="322"/>
      <c r="AQ69" s="322"/>
      <c r="AR69" s="322"/>
      <c r="AS69" s="322"/>
      <c r="AT69" s="322"/>
      <c r="AU69" s="322"/>
      <c r="AV69" s="322"/>
      <c r="AW69" s="322"/>
      <c r="AX69" s="322"/>
    </row>
    <row r="70" spans="2:54" s="40" customFormat="1" ht="17.25" customHeight="1" x14ac:dyDescent="0.45">
      <c r="B70" s="40" t="s">
        <v>153</v>
      </c>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322"/>
      <c r="AT70" s="322"/>
      <c r="AU70" s="322"/>
      <c r="AV70" s="322"/>
      <c r="AW70" s="322"/>
      <c r="AX70" s="322"/>
      <c r="AY70" s="322"/>
      <c r="AZ70" s="322"/>
      <c r="BA70" s="322"/>
      <c r="BB70" s="322"/>
    </row>
    <row r="71" spans="2:54" s="40" customFormat="1" ht="17.25" customHeight="1" x14ac:dyDescent="0.45">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322"/>
      <c r="AP71" s="322"/>
      <c r="AQ71" s="322"/>
      <c r="AR71" s="322"/>
      <c r="AS71" s="322"/>
      <c r="AT71" s="322"/>
      <c r="AU71" s="322"/>
      <c r="AV71" s="322"/>
      <c r="AW71" s="322"/>
      <c r="AX71" s="322"/>
      <c r="AY71" s="322"/>
      <c r="AZ71" s="322"/>
      <c r="BA71" s="322"/>
      <c r="BB71" s="322"/>
    </row>
    <row r="72" spans="2:54" ht="17.25" customHeight="1" x14ac:dyDescent="0.45"/>
  </sheetData>
  <mergeCells count="10">
    <mergeCell ref="E28:P28"/>
    <mergeCell ref="E29:P29"/>
    <mergeCell ref="E30:P30"/>
    <mergeCell ref="E31:P31"/>
    <mergeCell ref="F4:K5"/>
    <mergeCell ref="E23:P23"/>
    <mergeCell ref="E24:P24"/>
    <mergeCell ref="E25:P25"/>
    <mergeCell ref="E26:P26"/>
    <mergeCell ref="E27:P27"/>
  </mergeCells>
  <phoneticPr fontId="3"/>
  <pageMargins left="0.70866141732283472" right="0.70866141732283472" top="0.74803149606299213" bottom="0.74803149606299213"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通所リハ</vt:lpstr>
      <vt:lpstr>シフト記号表（勤務時間帯） (2)</vt:lpstr>
      <vt:lpstr>記入方法 (5)</vt:lpstr>
      <vt:lpstr>'シフト記号表（勤務時間帯） (2)'!【記載例】シフト記号</vt:lpstr>
      <vt:lpstr>'記入方法 (5)'!Print_Area</vt:lpstr>
      <vt:lpstr>通所リハ!Print_Area</vt:lpstr>
      <vt:lpstr>通所リハ!Print_Titles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2024-03-26T05:11:46Z</dcterms:created>
  <dcterms:modified xsi:type="dcterms:W3CDTF">2024-03-26T05:12:04Z</dcterms:modified>
</cp:coreProperties>
</file>