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3BC00D5-44C5-42A9-8054-AB746340D522}" xr6:coauthVersionLast="47" xr6:coauthVersionMax="47" xr10:uidLastSave="{00000000-0000-0000-0000-000000000000}"/>
  <bookViews>
    <workbookView xWindow="-110" yWindow="-110" windowWidth="19420" windowHeight="10300" tabRatio="796" xr2:uid="{00000000-000D-0000-FFFF-FFFF00000000}"/>
  </bookViews>
  <sheets>
    <sheet name="効果検証様式（集計値）" sheetId="1" r:id="rId1"/>
    <sheet name="R4.10" sheetId="84" r:id="rId2"/>
    <sheet name="R4.11" sheetId="114" r:id="rId3"/>
    <sheet name="R4.12" sheetId="115" r:id="rId4"/>
    <sheet name="R5.1" sheetId="116" r:id="rId5"/>
    <sheet name="R5.2" sheetId="117" r:id="rId6"/>
    <sheet name="R5.3" sheetId="118" r:id="rId7"/>
    <sheet name="R5.4" sheetId="119" r:id="rId8"/>
    <sheet name="R5.5" sheetId="120" r:id="rId9"/>
    <sheet name="R5.6" sheetId="121" r:id="rId10"/>
    <sheet name="R5.7" sheetId="122" r:id="rId11"/>
    <sheet name="R5.8" sheetId="123" r:id="rId12"/>
    <sheet name="R5.9" sheetId="124" r:id="rId13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11">'R5.8'!$A$1:$J$36</definedName>
    <definedName name="_xlnm.Print_Area" localSheetId="12">'R5.9'!$A$1:$J$36</definedName>
    <definedName name="_xlnm.Print_Area" localSheetId="0">'効果検証様式（集計値）'!$A$1:$H$38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4" l="1"/>
  <c r="E14" i="117" l="1"/>
  <c r="E13" i="117"/>
  <c r="E11" i="117"/>
  <c r="E8" i="117"/>
  <c r="E6" i="117"/>
  <c r="E13" i="116"/>
  <c r="E11" i="116"/>
  <c r="E8" i="116"/>
  <c r="E6" i="116"/>
  <c r="E16" i="116"/>
  <c r="E16" i="114"/>
  <c r="E16" i="115"/>
  <c r="E11" i="115"/>
  <c r="E11" i="114"/>
  <c r="K12" i="115" l="1"/>
  <c r="E6" i="115"/>
  <c r="E6" i="114"/>
  <c r="E16" i="84"/>
  <c r="E11" i="84"/>
  <c r="K12" i="84"/>
  <c r="E17" i="118" l="1"/>
  <c r="E12" i="118"/>
  <c r="K12" i="118" s="1"/>
  <c r="E7" i="118"/>
  <c r="E17" i="117"/>
  <c r="E12" i="117"/>
  <c r="K12" i="117" s="1"/>
  <c r="E7" i="117"/>
  <c r="E17" i="116"/>
  <c r="E12" i="116"/>
  <c r="K12" i="116" s="1"/>
  <c r="E7" i="116"/>
  <c r="E12" i="115"/>
  <c r="E17" i="115"/>
  <c r="E17" i="114"/>
  <c r="E12" i="114"/>
  <c r="E7" i="115"/>
  <c r="K12" i="114"/>
  <c r="E7" i="114"/>
  <c r="E12" i="84"/>
  <c r="E17" i="84"/>
  <c r="E7" i="84"/>
  <c r="K12" i="124"/>
  <c r="K12" i="123"/>
  <c r="K12" i="122"/>
  <c r="K12" i="121"/>
  <c r="K12" i="120"/>
  <c r="K12" i="119"/>
  <c r="E18" i="120" l="1"/>
  <c r="E18" i="117" l="1"/>
  <c r="E19" i="116" l="1"/>
  <c r="E18" i="84"/>
  <c r="E29" i="1" l="1"/>
  <c r="E19" i="1"/>
  <c r="E18" i="1"/>
  <c r="E16" i="1"/>
  <c r="E15" i="1"/>
  <c r="E14" i="1"/>
  <c r="E13" i="1"/>
  <c r="E10" i="1"/>
  <c r="E9" i="1"/>
  <c r="E8" i="1"/>
  <c r="E17" i="1" l="1"/>
  <c r="I14" i="1"/>
  <c r="E21" i="1"/>
  <c r="E20" i="1"/>
  <c r="E11" i="1"/>
  <c r="E34" i="1" s="1"/>
  <c r="E19" i="84"/>
  <c r="E15" i="84"/>
  <c r="E33" i="1" l="1"/>
  <c r="E19" i="124"/>
  <c r="E18" i="124"/>
  <c r="E15" i="124"/>
  <c r="E9" i="124"/>
  <c r="E19" i="123"/>
  <c r="E18" i="123"/>
  <c r="E15" i="123"/>
  <c r="E9" i="123"/>
  <c r="E18" i="122"/>
  <c r="E15" i="122"/>
  <c r="E9" i="122"/>
  <c r="E19" i="121"/>
  <c r="E18" i="121"/>
  <c r="E15" i="121"/>
  <c r="E9" i="121"/>
  <c r="E19" i="120"/>
  <c r="E15" i="120"/>
  <c r="E9" i="120"/>
  <c r="E19" i="119"/>
  <c r="E18" i="119"/>
  <c r="E15" i="119"/>
  <c r="E9" i="119"/>
  <c r="E19" i="118"/>
  <c r="E18" i="118"/>
  <c r="E15" i="118"/>
  <c r="E9" i="118"/>
  <c r="E19" i="117"/>
  <c r="E15" i="117"/>
  <c r="E9" i="117"/>
  <c r="E18" i="116"/>
  <c r="E15" i="116"/>
  <c r="E9" i="116"/>
  <c r="E19" i="115"/>
  <c r="E18" i="115"/>
  <c r="E15" i="115"/>
  <c r="E9" i="115"/>
  <c r="E19" i="114"/>
  <c r="E18" i="114"/>
  <c r="E15" i="114"/>
  <c r="E9" i="114"/>
  <c r="E32" i="121" l="1"/>
  <c r="E31" i="121"/>
  <c r="E32" i="118"/>
  <c r="E31" i="118"/>
  <c r="E32" i="119"/>
  <c r="E31" i="119"/>
  <c r="E32" i="122"/>
  <c r="E31" i="122"/>
  <c r="E31" i="123"/>
  <c r="E32" i="123"/>
  <c r="E32" i="124"/>
  <c r="E31" i="124"/>
  <c r="E31" i="120"/>
  <c r="E32" i="120"/>
  <c r="E32" i="117"/>
  <c r="E31" i="117"/>
  <c r="E32" i="116"/>
  <c r="E31" i="116"/>
  <c r="E32" i="115"/>
  <c r="E31" i="115"/>
  <c r="E31" i="114"/>
  <c r="E32" i="114"/>
  <c r="E9" i="84"/>
  <c r="E32" i="84" l="1"/>
  <c r="E31" i="84"/>
</calcChain>
</file>

<file path=xl/sharedStrings.xml><?xml version="1.0" encoding="utf-8"?>
<sst xmlns="http://schemas.openxmlformats.org/spreadsheetml/2006/main" count="541" uniqueCount="57">
  <si>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</si>
  <si>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</si>
  <si>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</si>
  <si>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</si>
  <si>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</si>
  <si>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</si>
  <si>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</si>
  <si>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</si>
  <si>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</si>
  <si>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</si>
  <si>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</si>
  <si>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</si>
  <si>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</si>
  <si>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</si>
  <si>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</si>
  <si>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</si>
  <si>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</si>
  <si>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</si>
  <si>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</si>
  <si>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</si>
  <si>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</si>
  <si>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</si>
  <si>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</si>
  <si>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</si>
  <si>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</si>
  <si>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</si>
  <si>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</si>
  <si>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</si>
  <si>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</si>
  <si>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</si>
  <si>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</si>
  <si>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</si>
  <si>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</si>
  <si>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</si>
  <si>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</si>
  <si>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</si>
  <si>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</si>
  <si>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</si>
  <si>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</si>
  <si>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</si>
  <si>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</si>
  <si>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</si>
  <si>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</si>
  <si>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</si>
  <si>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</si>
  <si>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</si>
  <si>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</si>
  <si>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</si>
  <si>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富山で休もう。とやま観光キャンペーン</t>
    <rPh sb="0" eb="2">
      <t>トヤマ</t>
    </rPh>
    <rPh sb="3" eb="4">
      <t>ヤス</t>
    </rPh>
    <phoneticPr fontId="1"/>
  </si>
  <si>
    <t>富山県</t>
    <rPh sb="0" eb="3">
      <t>トヤマケン</t>
    </rPh>
    <phoneticPr fontId="1"/>
  </si>
  <si>
    <r>
      <t>②-11：</t>
    </r>
    <r>
      <rPr>
        <sz val="8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</si>
  <si>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・参加事業者には、ルールに従うように誓約書を提出させた。
・事業者への配分方法は、県民割の実績を元に行った。その後は、原資が枯渇した事業者からの再配分の依頼を受け、行った。事業者からは、システム入力の状況に応じ、回収を行った。
・第2弾より毎月ポイントカードの棚卸を事業者に依頼し、提出させた。
・旅行事業者が企画した募集型ツアーは、WEB掲載を必要条件とした。
・毎月の精算に際し、８連泊以上がないか調査し、対応した。</t>
    <rPh sb="30" eb="33">
      <t>ジギョウシャ</t>
    </rPh>
    <rPh sb="35" eb="39">
      <t>ハイブンホウホウ</t>
    </rPh>
    <rPh sb="41" eb="44">
      <t>ケンミンワリ</t>
    </rPh>
    <rPh sb="45" eb="47">
      <t>ジッセキ</t>
    </rPh>
    <rPh sb="48" eb="49">
      <t>モト</t>
    </rPh>
    <rPh sb="50" eb="51">
      <t>オコナ</t>
    </rPh>
    <rPh sb="56" eb="57">
      <t>ゴ</t>
    </rPh>
    <rPh sb="59" eb="61">
      <t>ゲンシ</t>
    </rPh>
    <rPh sb="62" eb="64">
      <t>コカツ</t>
    </rPh>
    <rPh sb="66" eb="69">
      <t>ジギョウシャ</t>
    </rPh>
    <rPh sb="72" eb="75">
      <t>サイハイブン</t>
    </rPh>
    <rPh sb="76" eb="78">
      <t>イライ</t>
    </rPh>
    <rPh sb="79" eb="80">
      <t>ウ</t>
    </rPh>
    <rPh sb="82" eb="83">
      <t>オコナ</t>
    </rPh>
    <rPh sb="86" eb="89">
      <t>ジギョウシャ</t>
    </rPh>
    <rPh sb="97" eb="99">
      <t>ニュウリョク</t>
    </rPh>
    <rPh sb="100" eb="102">
      <t>ジョウキョウ</t>
    </rPh>
    <rPh sb="103" eb="104">
      <t>オウ</t>
    </rPh>
    <rPh sb="106" eb="108">
      <t>カイシュウ</t>
    </rPh>
    <rPh sb="109" eb="110">
      <t>オコナ</t>
    </rPh>
    <rPh sb="115" eb="116">
      <t>ダイ</t>
    </rPh>
    <rPh sb="117" eb="118">
      <t>ダン</t>
    </rPh>
    <rPh sb="120" eb="122">
      <t>マイツキ</t>
    </rPh>
    <rPh sb="130" eb="132">
      <t>タナオロシ</t>
    </rPh>
    <rPh sb="133" eb="136">
      <t>ジギョウシャ</t>
    </rPh>
    <rPh sb="137" eb="139">
      <t>イライ</t>
    </rPh>
    <rPh sb="141" eb="143">
      <t>テイシュツ</t>
    </rPh>
    <rPh sb="149" eb="154">
      <t>リョコウジギョウシャ</t>
    </rPh>
    <rPh sb="155" eb="157">
      <t>キカク</t>
    </rPh>
    <rPh sb="159" eb="162">
      <t>ボシュウガタ</t>
    </rPh>
    <rPh sb="170" eb="172">
      <t>ケイサイ</t>
    </rPh>
    <rPh sb="173" eb="175">
      <t>ヒツヨウ</t>
    </rPh>
    <rPh sb="175" eb="177">
      <t>ジョウケン</t>
    </rPh>
    <rPh sb="183" eb="185">
      <t>マイツキ</t>
    </rPh>
    <rPh sb="186" eb="188">
      <t>セイサン</t>
    </rPh>
    <rPh sb="189" eb="190">
      <t>サイ</t>
    </rPh>
    <rPh sb="193" eb="195">
      <t>レンパク</t>
    </rPh>
    <rPh sb="195" eb="197">
      <t>イジョウ</t>
    </rPh>
    <rPh sb="201" eb="203">
      <t>チョウサ</t>
    </rPh>
    <rPh sb="205" eb="207">
      <t>タイオウ</t>
    </rPh>
    <phoneticPr fontId="1"/>
  </si>
  <si>
    <t>OK</t>
    <phoneticPr fontId="1"/>
  </si>
  <si>
    <r>
      <t>②-7：ｸｰﾎﾟﾝ使用額</t>
    </r>
    <r>
      <rPr>
        <sz val="7"/>
        <rFont val="ＭＳ Ｐゴシック"/>
        <family val="3"/>
        <charset val="128"/>
      </rPr>
      <t>(うち364,116,120円は臨時交付金）</t>
    </r>
    <rPh sb="26" eb="27">
      <t>エン</t>
    </rPh>
    <rPh sb="28" eb="30">
      <t>リンジ</t>
    </rPh>
    <rPh sb="30" eb="33">
      <t>コウフキン</t>
    </rPh>
    <phoneticPr fontId="1"/>
  </si>
  <si>
    <t>・参加事業者には、ルールに従うように誓約書を提出させた。
・利用者には、身分証明書提示や確認書の自筆署名を求めた。
・事業者にクーポン管理表の入力を依頼し、提出させた。
・旅行事業者が企画した募集型ツアーは、WEB掲載を必要条件とした。</t>
    <rPh sb="86" eb="91">
      <t>リョコウジギョウシャ</t>
    </rPh>
    <rPh sb="92" eb="94">
      <t>キカク</t>
    </rPh>
    <rPh sb="96" eb="99">
      <t>ボシュウガタ</t>
    </rPh>
    <rPh sb="107" eb="109">
      <t>ケイサイ</t>
    </rPh>
    <rPh sb="110" eb="112">
      <t>ヒツヨウ</t>
    </rPh>
    <rPh sb="112" eb="114">
      <t>ジョウケン</t>
    </rPh>
    <phoneticPr fontId="1"/>
  </si>
  <si>
    <t>富山で休もう。とやま観光キャンペーン（R4.10.11～R4.12.27）
富山で休もう。とやま観光キャンペーン 第２弾（R5.1.10～R5.9.30）</t>
    <rPh sb="0" eb="2">
      <t>トヤマ</t>
    </rPh>
    <rPh sb="3" eb="4">
      <t>ヤス</t>
    </rPh>
    <rPh sb="10" eb="12">
      <t>カンコウ</t>
    </rPh>
    <rPh sb="38" eb="40">
      <t>トヤマ</t>
    </rPh>
    <rPh sb="41" eb="42">
      <t>ヤス</t>
    </rPh>
    <rPh sb="48" eb="50">
      <t>カンコウ</t>
    </rPh>
    <rPh sb="57" eb="58">
      <t>ダイ</t>
    </rPh>
    <rPh sb="59" eb="60">
      <t>ダン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</si>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</sst>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8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57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57" fontId="6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8" fontId="2" fillId="0" borderId="0" xfId="2" applyFont="1" applyAlignment="1">
      <alignment vertical="center"/>
    </xf>
    <xf numFmtId="57" fontId="9" fillId="0" borderId="1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top"/>
    </xf>
    <xf numFmtId="0" fontId="4" fillId="0" borderId="19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4" fillId="0" borderId="17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/>
    </xf>
    <xf numFmtId="0" fontId="2" fillId="0" borderId="0" xfId="0" applyFont="1" applyAlignment="1">
      <alignment vertical="center" wrapText="1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7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4" fillId="0" borderId="32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right" vertical="center"/>
    </xf>
    <xf numFmtId="3" fontId="6" fillId="0" borderId="34" xfId="0" applyNumberFormat="1" applyFont="1" applyFill="1" applyBorder="1" applyAlignment="1">
      <alignment horizontal="right" vertical="center"/>
    </xf>
    <xf numFmtId="3" fontId="6" fillId="0" borderId="35" xfId="0" applyNumberFormat="1" applyFont="1" applyFill="1" applyBorder="1" applyAlignment="1">
      <alignment horizontal="right" vertical="center"/>
    </xf>
    <xf numFmtId="3" fontId="6" fillId="0" borderId="36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57" fontId="5" fillId="2" borderId="14" xfId="0" applyNumberFormat="1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57" fontId="5" fillId="2" borderId="3" xfId="0" applyNumberFormat="1" applyFont="1" applyFill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1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3" fontId="6" fillId="0" borderId="39" xfId="0" applyNumberFormat="1" applyFont="1" applyFill="1" applyBorder="1" applyAlignment="1">
      <alignment horizontal="right" vertical="center"/>
    </xf>
    <xf numFmtId="38" fontId="6" fillId="0" borderId="27" xfId="2" applyFont="1" applyFill="1" applyBorder="1" applyAlignment="1">
      <alignment horizontal="right" vertical="center"/>
    </xf>
    <xf numFmtId="38" fontId="6" fillId="0" borderId="28" xfId="2" applyFont="1" applyFill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3" fontId="6" fillId="0" borderId="17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left" vertical="top"/>
    </xf>
    <xf numFmtId="0" fontId="6" fillId="0" borderId="27" xfId="0" applyFont="1" applyFill="1" applyBorder="1" applyAlignment="1">
      <alignment horizontal="left" vertical="top"/>
    </xf>
    <xf numFmtId="0" fontId="4" fillId="0" borderId="1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6" fillId="0" borderId="28" xfId="0" applyNumberFormat="1" applyFont="1" applyFill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8" fontId="6" fillId="0" borderId="2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3" fontId="6" fillId="0" borderId="39" xfId="0" applyNumberFormat="1" applyFont="1" applyBorder="1" applyAlignment="1">
      <alignment horizontal="right" vertical="center"/>
    </xf>
    <xf numFmtId="3" fontId="6" fillId="0" borderId="41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19" xfId="2" applyFont="1" applyFill="1" applyBorder="1" applyAlignment="1">
      <alignment horizontal="right" vertical="center"/>
    </xf>
    <xf numFmtId="38" fontId="6" fillId="0" borderId="20" xfId="2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9" fontId="6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57" fontId="6" fillId="0" borderId="0" xfId="0" applyNumberFormat="1" applyFont="1" applyAlignment="1">
      <alignment horizontal="center" vertical="center"/>
    </xf>
    <xf numFmtId="38" fontId="6" fillId="0" borderId="29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" fontId="6" fillId="0" borderId="19" xfId="0" applyNumberFormat="1" applyFont="1" applyFill="1" applyBorder="1" applyAlignment="1">
      <alignment horizontal="right" vertical="center"/>
    </xf>
    <xf numFmtId="3" fontId="6" fillId="0" borderId="20" xfId="0" applyNumberFormat="1" applyFont="1" applyFill="1" applyBorder="1" applyAlignment="1">
      <alignment horizontal="right" vertical="center"/>
    </xf>
    <xf numFmtId="38" fontId="9" fillId="0" borderId="0" xfId="2" applyFont="1" applyAlignment="1">
      <alignment vertical="center"/>
    </xf>
    <xf numFmtId="3" fontId="6" fillId="0" borderId="41" xfId="0" applyNumberFormat="1" applyFont="1" applyFill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57" fontId="6" fillId="2" borderId="14" xfId="0" applyNumberFormat="1" applyFont="1" applyFill="1" applyBorder="1" applyAlignment="1">
      <alignment horizontal="center" vertical="center"/>
    </xf>
    <xf numFmtId="57" fontId="6" fillId="2" borderId="16" xfId="0" applyNumberFormat="1" applyFont="1" applyFill="1" applyBorder="1" applyAlignment="1">
      <alignment horizontal="center" vertical="center"/>
    </xf>
    <xf numFmtId="57" fontId="6" fillId="2" borderId="2" xfId="0" applyNumberFormat="1" applyFont="1" applyFill="1" applyBorder="1" applyAlignment="1">
      <alignment horizontal="center" vertical="center"/>
    </xf>
    <xf numFmtId="57" fontId="6" fillId="2" borderId="4" xfId="0" applyNumberFormat="1" applyFont="1" applyFill="1" applyBorder="1" applyAlignment="1">
      <alignment horizontal="center" vertical="center"/>
    </xf>
    <xf numFmtId="57" fontId="6" fillId="2" borderId="3" xfId="0" applyNumberFormat="1" applyFont="1" applyFill="1" applyBorder="1" applyAlignment="1">
      <alignment horizontal="center" vertical="center"/>
    </xf>
    <xf numFmtId="57" fontId="6" fillId="2" borderId="5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topLeftCell="A5" zoomScaleNormal="100" zoomScaleSheetLayoutView="100" workbookViewId="0">
      <selection activeCell="E8" sqref="C8:G18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0.58203125" style="1" customWidth="1"/>
    <col min="5" max="5" width="25.58203125" style="1" customWidth="1"/>
    <col min="6" max="6" width="10.58203125" style="1" customWidth="1"/>
    <col min="7" max="7" width="15.58203125" style="18" customWidth="1"/>
    <col min="8" max="8" width="0.83203125" style="18" customWidth="1"/>
    <col min="9" max="9" width="12" style="18" customWidth="1"/>
    <col min="10" max="10" width="9" style="1" customWidth="1"/>
    <col min="11" max="16384" width="9" style="1"/>
  </cols>
  <sheetData>
    <row r="1" spans="1:10" ht="18.75" customHeight="1" x14ac:dyDescent="0.55000000000000004">
      <c r="A1" s="65" t="s">
        <v>0</v>
      </c>
      <c r="B1" s="65"/>
      <c r="C1" s="65"/>
      <c r="D1" s="65"/>
      <c r="E1" s="65"/>
      <c r="F1" s="65"/>
      <c r="G1" s="65"/>
      <c r="H1" s="39"/>
    </row>
    <row r="2" spans="1:10" x14ac:dyDescent="0.55000000000000004">
      <c r="B2" s="2"/>
      <c r="C2" s="5" t="s">
        <v>1</v>
      </c>
      <c r="D2" s="15" t="s">
        <v>49</v>
      </c>
      <c r="E2" s="4"/>
      <c r="F2" s="5" t="s">
        <v>2</v>
      </c>
      <c r="G2" s="28">
        <v>45747</v>
      </c>
    </row>
    <row r="3" spans="1:10" ht="15" customHeight="1" x14ac:dyDescent="0.55000000000000004">
      <c r="B3" s="2"/>
      <c r="C3" s="4"/>
      <c r="D3" s="4"/>
      <c r="E3" s="4"/>
      <c r="F3" s="4"/>
      <c r="G3" s="39"/>
      <c r="H3" s="39"/>
    </row>
    <row r="4" spans="1:10" ht="15" customHeight="1" thickBot="1" x14ac:dyDescent="0.6">
      <c r="B4" s="1" t="s">
        <v>3</v>
      </c>
      <c r="C4" s="70" t="s">
        <v>4</v>
      </c>
      <c r="D4" s="70"/>
      <c r="E4" s="70"/>
      <c r="F4" s="70"/>
      <c r="G4" s="39"/>
    </row>
    <row r="5" spans="1:10" ht="32.25" customHeight="1" thickBot="1" x14ac:dyDescent="0.6">
      <c r="C5" s="66" t="s">
        <v>46</v>
      </c>
      <c r="D5" s="67"/>
      <c r="E5" s="68" t="s">
        <v>55</v>
      </c>
      <c r="F5" s="68"/>
      <c r="G5" s="69"/>
      <c r="H5" s="17"/>
    </row>
    <row r="6" spans="1:10" ht="15" customHeight="1" x14ac:dyDescent="0.55000000000000004"/>
    <row r="7" spans="1:10" ht="15" customHeight="1" thickBot="1" x14ac:dyDescent="0.6">
      <c r="B7" s="1" t="s">
        <v>6</v>
      </c>
      <c r="C7" s="70" t="s">
        <v>7</v>
      </c>
      <c r="D7" s="70"/>
      <c r="E7" s="70"/>
      <c r="F7" s="70"/>
    </row>
    <row r="8" spans="1:10" ht="15" customHeight="1" x14ac:dyDescent="0.55000000000000004">
      <c r="C8" s="71" t="s">
        <v>8</v>
      </c>
      <c r="D8" s="41" t="s">
        <v>9</v>
      </c>
      <c r="E8" s="131">
        <f>SUM('R4.10:R5.9'!E6)</f>
        <v>9879695411</v>
      </c>
      <c r="F8" s="131"/>
      <c r="G8" s="132"/>
      <c r="H8" s="17"/>
    </row>
    <row r="9" spans="1:10" ht="15" customHeight="1" x14ac:dyDescent="0.55000000000000004">
      <c r="C9" s="72"/>
      <c r="D9" s="16" t="s">
        <v>10</v>
      </c>
      <c r="E9" s="61">
        <f>SUM('R4.10:R5.9'!E7)</f>
        <v>841882212</v>
      </c>
      <c r="F9" s="61"/>
      <c r="G9" s="62"/>
      <c r="H9" s="17"/>
    </row>
    <row r="10" spans="1:10" ht="15" customHeight="1" x14ac:dyDescent="0.55000000000000004">
      <c r="C10" s="72"/>
      <c r="D10" s="42" t="s">
        <v>11</v>
      </c>
      <c r="E10" s="154">
        <f>SUM('R4.10:R5.9'!E8)</f>
        <v>4646531994</v>
      </c>
      <c r="F10" s="154"/>
      <c r="G10" s="155"/>
      <c r="H10" s="17"/>
    </row>
    <row r="11" spans="1:10" ht="15" customHeight="1" thickBot="1" x14ac:dyDescent="0.6">
      <c r="C11" s="48" t="s">
        <v>36</v>
      </c>
      <c r="D11" s="49"/>
      <c r="E11" s="50">
        <f>SUM(E8:G10)</f>
        <v>15368109617</v>
      </c>
      <c r="F11" s="51"/>
      <c r="G11" s="52"/>
      <c r="H11" s="17"/>
    </row>
    <row r="12" spans="1:10" ht="15" customHeight="1" x14ac:dyDescent="0.55000000000000004">
      <c r="C12" s="73" t="s">
        <v>12</v>
      </c>
      <c r="D12" s="74"/>
      <c r="E12" s="74"/>
      <c r="F12" s="74"/>
      <c r="G12" s="75"/>
      <c r="H12" s="175"/>
    </row>
    <row r="13" spans="1:10" ht="15" customHeight="1" x14ac:dyDescent="0.55000000000000004">
      <c r="C13" s="56" t="s">
        <v>13</v>
      </c>
      <c r="D13" s="16" t="s">
        <v>14</v>
      </c>
      <c r="E13" s="61">
        <f>SUM('R4.10:R5.9'!E11)</f>
        <v>2148599163</v>
      </c>
      <c r="F13" s="61"/>
      <c r="G13" s="62"/>
      <c r="H13" s="176"/>
    </row>
    <row r="14" spans="1:10" ht="15" customHeight="1" x14ac:dyDescent="0.55000000000000004">
      <c r="C14" s="56"/>
      <c r="D14" s="16" t="s">
        <v>15</v>
      </c>
      <c r="E14" s="61">
        <f>SUM('R4.10:R5.9'!E12)</f>
        <v>255608109</v>
      </c>
      <c r="F14" s="61"/>
      <c r="G14" s="62"/>
      <c r="H14" s="176"/>
      <c r="I14" s="177">
        <f>E13+E14</f>
        <v>2404207272</v>
      </c>
      <c r="J14" s="1" t="s">
        <v>52</v>
      </c>
    </row>
    <row r="15" spans="1:10" ht="15" customHeight="1" x14ac:dyDescent="0.55000000000000004">
      <c r="C15" s="56"/>
      <c r="D15" s="16" t="s">
        <v>16</v>
      </c>
      <c r="E15" s="61">
        <f>SUM('R4.10:R5.9'!E13)</f>
        <v>1098329964</v>
      </c>
      <c r="F15" s="61"/>
      <c r="G15" s="62"/>
      <c r="H15" s="176"/>
    </row>
    <row r="16" spans="1:10" ht="15" customHeight="1" x14ac:dyDescent="0.55000000000000004">
      <c r="C16" s="46" t="s">
        <v>53</v>
      </c>
      <c r="D16" s="47"/>
      <c r="E16" s="154">
        <f>SUM('R4.10:R5.9'!E14)</f>
        <v>2775517495</v>
      </c>
      <c r="F16" s="154"/>
      <c r="G16" s="155"/>
      <c r="H16" s="176"/>
    </row>
    <row r="17" spans="2:9" ht="15" customHeight="1" thickBot="1" x14ac:dyDescent="0.6">
      <c r="C17" s="48" t="s">
        <v>36</v>
      </c>
      <c r="D17" s="49"/>
      <c r="E17" s="50">
        <f>SUM(E13:G16)</f>
        <v>6278054731</v>
      </c>
      <c r="F17" s="51"/>
      <c r="G17" s="52"/>
      <c r="H17" s="176"/>
      <c r="I17" s="177" t="s">
        <v>52</v>
      </c>
    </row>
    <row r="18" spans="2:9" ht="15" customHeight="1" x14ac:dyDescent="0.55000000000000004">
      <c r="C18" s="57" t="s">
        <v>40</v>
      </c>
      <c r="D18" s="58"/>
      <c r="E18" s="179">
        <f>SUM('R4.10:R5.9'!E16)</f>
        <v>1109134</v>
      </c>
      <c r="F18" s="179"/>
      <c r="G18" s="180"/>
      <c r="H18" s="176"/>
    </row>
    <row r="19" spans="2:9" ht="15" customHeight="1" thickBot="1" x14ac:dyDescent="0.6">
      <c r="C19" s="54" t="s">
        <v>37</v>
      </c>
      <c r="D19" s="55"/>
      <c r="E19" s="63">
        <f>SUM('R4.10:R5.9'!E17)</f>
        <v>117338</v>
      </c>
      <c r="F19" s="63"/>
      <c r="G19" s="64"/>
      <c r="H19" s="17"/>
      <c r="I19" s="18" t="s">
        <v>52</v>
      </c>
    </row>
    <row r="20" spans="2:9" ht="15" customHeight="1" x14ac:dyDescent="0.55000000000000004">
      <c r="C20" s="57" t="s">
        <v>18</v>
      </c>
      <c r="D20" s="58"/>
      <c r="E20" s="59">
        <f>(E8+E10)/E18</f>
        <v>13096.90930491717</v>
      </c>
      <c r="F20" s="59"/>
      <c r="G20" s="60"/>
      <c r="H20" s="17"/>
    </row>
    <row r="21" spans="2:9" ht="15" customHeight="1" thickBot="1" x14ac:dyDescent="0.6">
      <c r="C21" s="54" t="s">
        <v>50</v>
      </c>
      <c r="D21" s="55"/>
      <c r="E21" s="44">
        <f>E9/E19</f>
        <v>7174.8471253984217</v>
      </c>
      <c r="F21" s="44"/>
      <c r="G21" s="45"/>
      <c r="H21" s="17"/>
    </row>
    <row r="22" spans="2:9" ht="15" customHeight="1" x14ac:dyDescent="0.55000000000000004">
      <c r="C22" s="17" t="s">
        <v>41</v>
      </c>
      <c r="D22" s="17"/>
      <c r="E22" s="17"/>
      <c r="F22" s="17"/>
      <c r="G22" s="17"/>
      <c r="H22" s="17"/>
    </row>
    <row r="23" spans="2:9" ht="15" customHeight="1" x14ac:dyDescent="0.55000000000000004">
      <c r="C23" s="17" t="s">
        <v>47</v>
      </c>
      <c r="D23" s="17"/>
      <c r="E23" s="17"/>
      <c r="F23" s="17"/>
      <c r="G23" s="17"/>
      <c r="H23" s="17"/>
    </row>
    <row r="24" spans="2:9" ht="15" customHeight="1" x14ac:dyDescent="0.55000000000000004">
      <c r="C24" s="18"/>
      <c r="D24" s="18"/>
      <c r="E24" s="18"/>
      <c r="F24" s="18"/>
    </row>
    <row r="25" spans="2:9" ht="15" customHeight="1" x14ac:dyDescent="0.55000000000000004">
      <c r="B25" s="1" t="s">
        <v>19</v>
      </c>
      <c r="C25" s="53" t="s">
        <v>20</v>
      </c>
      <c r="D25" s="53"/>
      <c r="E25" s="53"/>
      <c r="F25" s="53"/>
    </row>
    <row r="26" spans="2:9" ht="12.5" thickBot="1" x14ac:dyDescent="0.6">
      <c r="C26" s="19"/>
      <c r="D26" s="19"/>
      <c r="E26" s="20" t="s">
        <v>21</v>
      </c>
      <c r="F26" s="43" t="s">
        <v>22</v>
      </c>
      <c r="G26" s="43"/>
      <c r="H26" s="40"/>
    </row>
    <row r="27" spans="2:9" ht="15" customHeight="1" x14ac:dyDescent="0.55000000000000004">
      <c r="C27" s="84" t="s">
        <v>23</v>
      </c>
      <c r="D27" s="85"/>
      <c r="E27" s="22">
        <v>44845</v>
      </c>
      <c r="F27" s="76">
        <v>45199</v>
      </c>
      <c r="G27" s="77"/>
      <c r="H27" s="178"/>
    </row>
    <row r="28" spans="2:9" ht="15" customHeight="1" thickBot="1" x14ac:dyDescent="0.6">
      <c r="C28" s="86" t="s">
        <v>24</v>
      </c>
      <c r="D28" s="87"/>
      <c r="E28" s="24">
        <v>44845</v>
      </c>
      <c r="F28" s="78">
        <v>45199</v>
      </c>
      <c r="G28" s="79"/>
      <c r="H28" s="178"/>
    </row>
    <row r="29" spans="2:9" ht="15" customHeight="1" thickBot="1" x14ac:dyDescent="0.6">
      <c r="C29" s="86" t="s">
        <v>43</v>
      </c>
      <c r="D29" s="87"/>
      <c r="E29" s="90">
        <f>SUM('R4.10:R5.9'!E27)</f>
        <v>333</v>
      </c>
      <c r="F29" s="91"/>
      <c r="G29" s="92"/>
      <c r="H29" s="178"/>
    </row>
    <row r="30" spans="2:9" ht="15" customHeight="1" x14ac:dyDescent="0.55000000000000004">
      <c r="C30" s="17" t="s">
        <v>44</v>
      </c>
      <c r="D30" s="17"/>
      <c r="E30" s="25"/>
      <c r="F30" s="25"/>
      <c r="G30" s="25"/>
      <c r="H30" s="178"/>
    </row>
    <row r="31" spans="2:9" ht="15" customHeight="1" x14ac:dyDescent="0.55000000000000004">
      <c r="C31" s="18"/>
      <c r="D31" s="18"/>
      <c r="E31" s="18"/>
      <c r="F31" s="18"/>
    </row>
    <row r="32" spans="2:9" ht="15" customHeight="1" thickBot="1" x14ac:dyDescent="0.6">
      <c r="B32" s="1" t="s">
        <v>25</v>
      </c>
      <c r="C32" s="53" t="s">
        <v>26</v>
      </c>
      <c r="D32" s="53"/>
      <c r="E32" s="53"/>
      <c r="F32" s="53"/>
    </row>
    <row r="33" spans="2:8" ht="15" customHeight="1" x14ac:dyDescent="0.55000000000000004">
      <c r="C33" s="88" t="s">
        <v>27</v>
      </c>
      <c r="D33" s="21" t="s">
        <v>28</v>
      </c>
      <c r="E33" s="80">
        <f>(E8+E9)/E11</f>
        <v>0.69765103777890369</v>
      </c>
      <c r="F33" s="80"/>
      <c r="G33" s="81"/>
    </row>
    <row r="34" spans="2:8" ht="15" customHeight="1" thickBot="1" x14ac:dyDescent="0.6">
      <c r="C34" s="89"/>
      <c r="D34" s="23" t="s">
        <v>29</v>
      </c>
      <c r="E34" s="82">
        <f>E10/E11</f>
        <v>0.30234896222109631</v>
      </c>
      <c r="F34" s="82"/>
      <c r="G34" s="83"/>
    </row>
    <row r="35" spans="2:8" ht="15" customHeight="1" x14ac:dyDescent="0.55000000000000004"/>
    <row r="36" spans="2:8" ht="15" customHeight="1" thickBot="1" x14ac:dyDescent="0.6">
      <c r="B36" s="1" t="s">
        <v>30</v>
      </c>
      <c r="C36" s="70" t="s">
        <v>31</v>
      </c>
      <c r="D36" s="70"/>
      <c r="E36" s="70"/>
      <c r="F36" s="70"/>
      <c r="G36" s="70"/>
      <c r="H36" s="70"/>
    </row>
    <row r="37" spans="2:8" ht="70" customHeight="1" thickBot="1" x14ac:dyDescent="0.6">
      <c r="C37" s="3" t="s">
        <v>32</v>
      </c>
      <c r="D37" s="68" t="s">
        <v>54</v>
      </c>
      <c r="E37" s="68"/>
      <c r="F37" s="68"/>
      <c r="G37" s="69"/>
      <c r="H37" s="17"/>
    </row>
  </sheetData>
  <mergeCells count="42"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  <mergeCell ref="C8:C10"/>
    <mergeCell ref="E8:G8"/>
    <mergeCell ref="E9:G9"/>
    <mergeCell ref="E10:G10"/>
    <mergeCell ref="C12:G12"/>
    <mergeCell ref="E11:G11"/>
    <mergeCell ref="C11:D11"/>
    <mergeCell ref="A1:G1"/>
    <mergeCell ref="C5:D5"/>
    <mergeCell ref="E5:G5"/>
    <mergeCell ref="C4:F4"/>
    <mergeCell ref="C7:F7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F26:G26"/>
    <mergeCell ref="E21:G21"/>
    <mergeCell ref="C16:D16"/>
    <mergeCell ref="C17:D17"/>
    <mergeCell ref="E17:G17"/>
    <mergeCell ref="C25:F25"/>
    <mergeCell ref="C19:D19"/>
    <mergeCell ref="C21:D21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7F2B-A34C-4A02-8C40-D228FD7583C0}">
  <dimension ref="A1:N35"/>
  <sheetViews>
    <sheetView view="pageBreakPreview" zoomScaleNormal="100" zoomScaleSheetLayoutView="100" workbookViewId="0">
      <selection activeCell="C5" sqref="C5:G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1" width="10.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799282965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60360255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208264241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1067907461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116640898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11276736</v>
      </c>
      <c r="F12" s="61"/>
      <c r="G12" s="61"/>
      <c r="H12" s="61"/>
      <c r="I12" s="62"/>
      <c r="K12" s="26">
        <f>E11+E12</f>
        <v>127917634</v>
      </c>
    </row>
    <row r="13" spans="1:14" ht="15" customHeight="1" x14ac:dyDescent="0.55000000000000004">
      <c r="C13" s="56"/>
      <c r="D13" s="29" t="s">
        <v>16</v>
      </c>
      <c r="E13" s="61">
        <v>33669206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126583989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288170829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60702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v>5245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16598.253863134658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11508.151572926598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30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0.80497913105225505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0.1950208689477449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0BF8-B48A-4708-AD52-AB150C42D0F0}">
  <dimension ref="A1:N35"/>
  <sheetViews>
    <sheetView view="pageBreakPreview" topLeftCell="A3" zoomScaleNormal="100" zoomScaleSheetLayoutView="100" workbookViewId="0">
      <selection activeCell="C5" sqref="C5:G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8638000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0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0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8638000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1245000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0</v>
      </c>
      <c r="F12" s="61"/>
      <c r="G12" s="61"/>
      <c r="H12" s="61"/>
      <c r="I12" s="62"/>
      <c r="K12" s="26">
        <f>E11+E12</f>
        <v>1245000</v>
      </c>
    </row>
    <row r="13" spans="1:14" ht="15" customHeight="1" x14ac:dyDescent="0.55000000000000004">
      <c r="C13" s="56"/>
      <c r="D13" s="29" t="s">
        <v>16</v>
      </c>
      <c r="E13" s="61">
        <v>0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8256244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9501244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249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v>0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34690.763052208837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v>0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31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1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C7F5E-03A8-4E82-A671-3F90C46BF75A}">
  <dimension ref="A1:N35"/>
  <sheetViews>
    <sheetView view="pageBreakPreview" zoomScaleNormal="100" zoomScaleSheetLayoutView="100" workbookViewId="0">
      <selection activeCell="C5" sqref="C5:G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66244771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3328000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0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69572771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7761840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665520</v>
      </c>
      <c r="F12" s="61"/>
      <c r="G12" s="61"/>
      <c r="H12" s="61"/>
      <c r="I12" s="62"/>
      <c r="K12" s="26">
        <f>E11+E12</f>
        <v>8427360</v>
      </c>
    </row>
    <row r="13" spans="1:14" ht="15" customHeight="1" x14ac:dyDescent="0.55000000000000004">
      <c r="C13" s="56"/>
      <c r="D13" s="29" t="s">
        <v>16</v>
      </c>
      <c r="E13" s="61">
        <v>0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5536479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13963839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1573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v>273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42113.649713922445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12190.476190476191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31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1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C0790-FE58-425A-8750-21EB67E54625}">
  <dimension ref="A1:N35"/>
  <sheetViews>
    <sheetView view="pageBreakPreview" zoomScaleNormal="100" zoomScaleSheetLayoutView="100" workbookViewId="0">
      <selection activeCell="E6" sqref="E6:I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182626536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7261000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0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189887536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25665620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1425640</v>
      </c>
      <c r="F12" s="61"/>
      <c r="G12" s="61"/>
      <c r="H12" s="61"/>
      <c r="I12" s="62"/>
      <c r="K12" s="26">
        <f>E11+E12</f>
        <v>27091260</v>
      </c>
    </row>
    <row r="13" spans="1:14" ht="15" customHeight="1" x14ac:dyDescent="0.55000000000000004">
      <c r="C13" s="56"/>
      <c r="D13" s="29" t="s">
        <v>16</v>
      </c>
      <c r="E13" s="61">
        <v>0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12015578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39106838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5174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v>571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35296.972555083106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12716.287215411559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30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1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7"/>
  <sheetViews>
    <sheetView view="pageBreakPreview" topLeftCell="D1" zoomScale="90" zoomScaleNormal="100" zoomScaleSheetLayoutView="90" workbookViewId="0">
      <selection activeCell="D35" sqref="D35:I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8" customWidth="1"/>
    <col min="6" max="6" width="10.58203125" style="18" customWidth="1"/>
    <col min="7" max="8" width="7.33203125" style="18" customWidth="1"/>
    <col min="9" max="9" width="10.58203125" style="18" customWidth="1"/>
    <col min="10" max="10" width="0.83203125" style="18" customWidth="1"/>
    <col min="11" max="11" width="10.08203125" style="18" bestFit="1" customWidth="1"/>
    <col min="12" max="12" width="9" style="18" customWidth="1"/>
    <col min="13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39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41" t="s">
        <v>8</v>
      </c>
      <c r="D6" s="30" t="s">
        <v>9</v>
      </c>
      <c r="E6" s="181">
        <f>1232600762-4078037</f>
        <v>1228522725</v>
      </c>
      <c r="F6" s="181"/>
      <c r="G6" s="181"/>
      <c r="H6" s="181"/>
      <c r="I6" s="182"/>
    </row>
    <row r="7" spans="1:14" ht="15" customHeight="1" x14ac:dyDescent="0.55000000000000004">
      <c r="C7" s="142"/>
      <c r="D7" s="31" t="s">
        <v>10</v>
      </c>
      <c r="E7" s="136">
        <f>170987494+4247990</f>
        <v>175235484</v>
      </c>
      <c r="F7" s="136"/>
      <c r="G7" s="136"/>
      <c r="H7" s="136"/>
      <c r="I7" s="137"/>
      <c r="K7" s="183"/>
    </row>
    <row r="8" spans="1:14" ht="15" customHeight="1" x14ac:dyDescent="0.55000000000000004">
      <c r="C8" s="143"/>
      <c r="D8" s="32" t="s">
        <v>11</v>
      </c>
      <c r="E8" s="138">
        <v>735321579</v>
      </c>
      <c r="F8" s="138"/>
      <c r="G8" s="138"/>
      <c r="H8" s="138"/>
      <c r="I8" s="147"/>
    </row>
    <row r="9" spans="1:14" ht="15" customHeight="1" thickBot="1" x14ac:dyDescent="0.6">
      <c r="C9" s="93" t="s">
        <v>36</v>
      </c>
      <c r="D9" s="94"/>
      <c r="E9" s="95">
        <f>SUM(E6:I8)</f>
        <v>2139079788</v>
      </c>
      <c r="F9" s="96"/>
      <c r="G9" s="96"/>
      <c r="H9" s="96"/>
      <c r="I9" s="97"/>
    </row>
    <row r="10" spans="1:14" ht="15" customHeight="1" x14ac:dyDescent="0.55000000000000004">
      <c r="C10" s="133" t="s">
        <v>12</v>
      </c>
      <c r="D10" s="134"/>
      <c r="E10" s="134"/>
      <c r="F10" s="134"/>
      <c r="G10" s="134"/>
      <c r="H10" s="134"/>
      <c r="I10" s="135"/>
    </row>
    <row r="11" spans="1:14" ht="15" customHeight="1" x14ac:dyDescent="0.55000000000000004">
      <c r="C11" s="116" t="s">
        <v>34</v>
      </c>
      <c r="D11" s="33" t="s">
        <v>14</v>
      </c>
      <c r="E11" s="136">
        <f>310168136-985578</f>
        <v>309182558</v>
      </c>
      <c r="F11" s="136"/>
      <c r="G11" s="136"/>
      <c r="H11" s="136"/>
      <c r="I11" s="137"/>
    </row>
    <row r="12" spans="1:14" ht="15" customHeight="1" x14ac:dyDescent="0.55000000000000004">
      <c r="C12" s="116"/>
      <c r="D12" s="33" t="s">
        <v>35</v>
      </c>
      <c r="E12" s="136">
        <f>66444591+2830660</f>
        <v>69275251</v>
      </c>
      <c r="F12" s="136"/>
      <c r="G12" s="136"/>
      <c r="H12" s="136"/>
      <c r="I12" s="137"/>
      <c r="K12" s="177">
        <f>E11+E12</f>
        <v>378457809</v>
      </c>
    </row>
    <row r="13" spans="1:14" ht="15" customHeight="1" x14ac:dyDescent="0.55000000000000004">
      <c r="C13" s="117"/>
      <c r="D13" s="34" t="s">
        <v>16</v>
      </c>
      <c r="E13" s="136">
        <v>222464963</v>
      </c>
      <c r="F13" s="136"/>
      <c r="G13" s="136"/>
      <c r="H13" s="136"/>
      <c r="I13" s="137"/>
      <c r="M13" s="13"/>
      <c r="N13" s="13"/>
    </row>
    <row r="14" spans="1:14" ht="15" customHeight="1" x14ac:dyDescent="0.55000000000000004">
      <c r="C14" s="139" t="s">
        <v>17</v>
      </c>
      <c r="D14" s="140"/>
      <c r="E14" s="138">
        <v>265004000</v>
      </c>
      <c r="F14" s="138"/>
      <c r="G14" s="138"/>
      <c r="H14" s="138"/>
      <c r="I14" s="147"/>
    </row>
    <row r="15" spans="1:14" ht="15" customHeight="1" thickBot="1" x14ac:dyDescent="0.6">
      <c r="C15" s="118" t="s">
        <v>36</v>
      </c>
      <c r="D15" s="119"/>
      <c r="E15" s="128">
        <f>SUM(E11:I14)</f>
        <v>865926772</v>
      </c>
      <c r="F15" s="128"/>
      <c r="G15" s="128"/>
      <c r="H15" s="128"/>
      <c r="I15" s="184"/>
    </row>
    <row r="16" spans="1:14" ht="15" customHeight="1" x14ac:dyDescent="0.55000000000000004">
      <c r="C16" s="120" t="s">
        <v>39</v>
      </c>
      <c r="D16" s="121"/>
      <c r="E16" s="173">
        <f>125412-450</f>
        <v>124962</v>
      </c>
      <c r="F16" s="173"/>
      <c r="G16" s="173"/>
      <c r="H16" s="173"/>
      <c r="I16" s="174"/>
    </row>
    <row r="17" spans="2:9" ht="15" customHeight="1" thickBot="1" x14ac:dyDescent="0.6">
      <c r="C17" s="122" t="s">
        <v>37</v>
      </c>
      <c r="D17" s="123"/>
      <c r="E17" s="129">
        <f>25017+1146</f>
        <v>26163</v>
      </c>
      <c r="F17" s="129"/>
      <c r="G17" s="129"/>
      <c r="H17" s="129"/>
      <c r="I17" s="130"/>
    </row>
    <row r="18" spans="2:9" ht="15" customHeight="1" x14ac:dyDescent="0.55000000000000004">
      <c r="C18" s="124" t="s">
        <v>18</v>
      </c>
      <c r="D18" s="125"/>
      <c r="E18" s="131">
        <f>(E6+E8)/E16</f>
        <v>15715.531953713929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6697.8360279784429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17"/>
      <c r="F20" s="17"/>
      <c r="G20" s="17"/>
      <c r="H20" s="17"/>
      <c r="I20" s="17"/>
    </row>
    <row r="21" spans="2:9" ht="15" customHeight="1" x14ac:dyDescent="0.55000000000000004">
      <c r="C21" s="6" t="s">
        <v>45</v>
      </c>
      <c r="D21" s="6"/>
      <c r="E21" s="17"/>
      <c r="F21" s="17"/>
      <c r="G21" s="17"/>
      <c r="H21" s="17"/>
      <c r="I21" s="1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85" t="s">
        <v>21</v>
      </c>
      <c r="F24" s="185"/>
      <c r="G24" s="185" t="s">
        <v>22</v>
      </c>
      <c r="H24" s="185"/>
      <c r="I24" s="185"/>
    </row>
    <row r="25" spans="2:9" ht="15" customHeight="1" x14ac:dyDescent="0.55000000000000004">
      <c r="C25" s="102" t="s">
        <v>23</v>
      </c>
      <c r="D25" s="103"/>
      <c r="E25" s="186"/>
      <c r="F25" s="187"/>
      <c r="G25" s="188"/>
      <c r="H25" s="188"/>
      <c r="I25" s="189"/>
    </row>
    <row r="26" spans="2:9" ht="15" customHeight="1" thickBot="1" x14ac:dyDescent="0.6">
      <c r="C26" s="108" t="s">
        <v>24</v>
      </c>
      <c r="D26" s="109"/>
      <c r="E26" s="190"/>
      <c r="F26" s="190"/>
      <c r="G26" s="190"/>
      <c r="H26" s="190"/>
      <c r="I26" s="191"/>
    </row>
    <row r="27" spans="2:9" ht="15" customHeight="1" thickBot="1" x14ac:dyDescent="0.6">
      <c r="C27" s="114" t="s">
        <v>56</v>
      </c>
      <c r="D27" s="115"/>
      <c r="E27" s="90">
        <v>21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25"/>
      <c r="F28" s="25"/>
      <c r="G28" s="25"/>
      <c r="H28" s="25"/>
      <c r="I28" s="25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0.6562439684928667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0.3437560315071333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  <row r="37" spans="2:9" ht="204" x14ac:dyDescent="0.55000000000000004">
      <c r="D37" s="35" t="s">
        <v>51</v>
      </c>
    </row>
  </sheetData>
  <mergeCells count="45">
    <mergeCell ref="C6:C8"/>
    <mergeCell ref="A1:J1"/>
    <mergeCell ref="C2:G2"/>
    <mergeCell ref="C3:D3"/>
    <mergeCell ref="E3:I3"/>
    <mergeCell ref="C5:G5"/>
    <mergeCell ref="E6:I6"/>
    <mergeCell ref="E7:I7"/>
    <mergeCell ref="E8:I8"/>
    <mergeCell ref="C10:I10"/>
    <mergeCell ref="E11:I11"/>
    <mergeCell ref="E12:I12"/>
    <mergeCell ref="E13:I13"/>
    <mergeCell ref="E14:I14"/>
    <mergeCell ref="C14:D1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E1D1-FB73-47C9-9316-57DB15C38B4B}">
  <dimension ref="A1:N35"/>
  <sheetViews>
    <sheetView view="pageBreakPreview" topLeftCell="D1" zoomScaleNormal="100" zoomScaleSheetLayoutView="100" workbookViewId="0">
      <selection activeCell="E4" sqref="E1:K104857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8" customWidth="1"/>
    <col min="6" max="6" width="10.58203125" style="18" customWidth="1"/>
    <col min="7" max="8" width="7.33203125" style="18" customWidth="1"/>
    <col min="9" max="9" width="10.58203125" style="18" customWidth="1"/>
    <col min="10" max="10" width="0.83203125" style="18" customWidth="1"/>
    <col min="11" max="11" width="10.08203125" style="18" bestFit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39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f>2027532745-4001939</f>
        <v>2023530806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f>228045211+6216190</f>
        <v>234261401</v>
      </c>
      <c r="F7" s="61"/>
      <c r="G7" s="61"/>
      <c r="H7" s="61"/>
      <c r="I7" s="62"/>
      <c r="K7" s="183"/>
    </row>
    <row r="8" spans="1:14" ht="15" customHeight="1" x14ac:dyDescent="0.55000000000000004">
      <c r="C8" s="168"/>
      <c r="D8" s="14" t="s">
        <v>11</v>
      </c>
      <c r="E8" s="154">
        <v>741551237</v>
      </c>
      <c r="F8" s="154"/>
      <c r="G8" s="154"/>
      <c r="H8" s="154"/>
      <c r="I8" s="155"/>
      <c r="K8" s="177"/>
    </row>
    <row r="9" spans="1:14" ht="15" customHeight="1" thickBot="1" x14ac:dyDescent="0.6">
      <c r="C9" s="160" t="s">
        <v>36</v>
      </c>
      <c r="D9" s="161"/>
      <c r="E9" s="50">
        <f>SUM(E6:I8)</f>
        <v>2999343444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f>563804020-1257251</f>
        <v>562546769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f>86355068+4142220</f>
        <v>90497288</v>
      </c>
      <c r="F12" s="61"/>
      <c r="G12" s="61"/>
      <c r="H12" s="61"/>
      <c r="I12" s="62"/>
      <c r="K12" s="177">
        <f>E11+E12</f>
        <v>653044057</v>
      </c>
    </row>
    <row r="13" spans="1:14" ht="15" customHeight="1" x14ac:dyDescent="0.55000000000000004">
      <c r="C13" s="56"/>
      <c r="D13" s="29" t="s">
        <v>16</v>
      </c>
      <c r="E13" s="61">
        <v>234226252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510256000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1397526309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f>242036-586</f>
        <v>241450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f>32468+2041</f>
        <v>34509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11451.98609650031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6788.414645454809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17"/>
      <c r="F20" s="17"/>
      <c r="G20" s="17"/>
      <c r="H20" s="17"/>
      <c r="I20" s="17"/>
    </row>
    <row r="21" spans="2:9" ht="15" customHeight="1" x14ac:dyDescent="0.55000000000000004">
      <c r="C21" s="6" t="s">
        <v>45</v>
      </c>
      <c r="D21" s="6"/>
      <c r="E21" s="17"/>
      <c r="F21" s="17"/>
      <c r="G21" s="17"/>
      <c r="H21" s="17"/>
      <c r="I21" s="1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85" t="s">
        <v>21</v>
      </c>
      <c r="F24" s="185"/>
      <c r="G24" s="185" t="s">
        <v>22</v>
      </c>
      <c r="H24" s="185"/>
      <c r="I24" s="185"/>
    </row>
    <row r="25" spans="2:9" ht="15" customHeight="1" x14ac:dyDescent="0.55000000000000004">
      <c r="C25" s="102" t="s">
        <v>23</v>
      </c>
      <c r="D25" s="103"/>
      <c r="E25" s="186"/>
      <c r="F25" s="187"/>
      <c r="G25" s="188"/>
      <c r="H25" s="188"/>
      <c r="I25" s="189"/>
    </row>
    <row r="26" spans="2:9" ht="15" customHeight="1" thickBot="1" x14ac:dyDescent="0.6">
      <c r="C26" s="108" t="s">
        <v>24</v>
      </c>
      <c r="D26" s="109"/>
      <c r="E26" s="190"/>
      <c r="F26" s="190"/>
      <c r="G26" s="190"/>
      <c r="H26" s="190"/>
      <c r="I26" s="191"/>
    </row>
    <row r="27" spans="2:9" ht="15" customHeight="1" thickBot="1" x14ac:dyDescent="0.6">
      <c r="C27" s="114" t="s">
        <v>56</v>
      </c>
      <c r="D27" s="115"/>
      <c r="E27" s="90">
        <v>30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25"/>
      <c r="F28" s="25"/>
      <c r="G28" s="25"/>
      <c r="H28" s="25"/>
      <c r="I28" s="25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0.75276214583447354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0.24723785416552649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D092-41B3-4B31-B10A-97BB546C5103}">
  <dimension ref="A1:N35"/>
  <sheetViews>
    <sheetView view="pageBreakPreview" zoomScaleNormal="100" zoomScaleSheetLayoutView="100" workbookViewId="0">
      <selection activeCell="E4" sqref="E1:K104857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8" customWidth="1"/>
    <col min="6" max="6" width="10.58203125" style="18" customWidth="1"/>
    <col min="7" max="8" width="7.33203125" style="18" customWidth="1"/>
    <col min="9" max="9" width="10.58203125" style="18" customWidth="1"/>
    <col min="10" max="10" width="0.83203125" style="18" customWidth="1"/>
    <col min="11" max="11" width="11.83203125" style="18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39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f>1469277334-2213510</f>
        <v>1467063824</v>
      </c>
      <c r="F6" s="131"/>
      <c r="G6" s="131"/>
      <c r="H6" s="131"/>
      <c r="I6" s="132"/>
      <c r="K6" s="177"/>
    </row>
    <row r="7" spans="1:14" ht="15" customHeight="1" x14ac:dyDescent="0.55000000000000004">
      <c r="C7" s="167"/>
      <c r="D7" s="10" t="s">
        <v>10</v>
      </c>
      <c r="E7" s="61">
        <f>87376255+5353310</f>
        <v>92729565</v>
      </c>
      <c r="F7" s="61"/>
      <c r="G7" s="61"/>
      <c r="H7" s="61"/>
      <c r="I7" s="62"/>
      <c r="K7" s="183"/>
    </row>
    <row r="8" spans="1:14" ht="15" customHeight="1" x14ac:dyDescent="0.55000000000000004">
      <c r="C8" s="168"/>
      <c r="D8" s="14" t="s">
        <v>11</v>
      </c>
      <c r="E8" s="154">
        <v>696616246</v>
      </c>
      <c r="F8" s="154"/>
      <c r="G8" s="154"/>
      <c r="H8" s="154"/>
      <c r="I8" s="155"/>
      <c r="L8" s="26"/>
    </row>
    <row r="9" spans="1:14" ht="15" customHeight="1" thickBot="1" x14ac:dyDescent="0.6">
      <c r="C9" s="160" t="s">
        <v>36</v>
      </c>
      <c r="D9" s="161"/>
      <c r="E9" s="50">
        <f>SUM(E6:I8)</f>
        <v>2256409635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f>437877715-546810</f>
        <v>437330905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f>32716311+3563620</f>
        <v>36279931</v>
      </c>
      <c r="F12" s="61"/>
      <c r="G12" s="61"/>
      <c r="H12" s="61"/>
      <c r="I12" s="62"/>
      <c r="K12" s="177">
        <f>E11+E12</f>
        <v>473610836</v>
      </c>
    </row>
    <row r="13" spans="1:14" ht="15" customHeight="1" x14ac:dyDescent="0.55000000000000004">
      <c r="C13" s="56"/>
      <c r="D13" s="29" t="s">
        <v>16</v>
      </c>
      <c r="E13" s="61">
        <v>219787641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562129000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1255527477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f>159331-160</f>
        <v>159171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f>8710+1898</f>
        <v>10608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13593.431403961777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8741.4748303167416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17"/>
      <c r="F20" s="17"/>
      <c r="G20" s="17"/>
      <c r="H20" s="17"/>
      <c r="I20" s="17"/>
    </row>
    <row r="21" spans="2:9" ht="15" customHeight="1" x14ac:dyDescent="0.55000000000000004">
      <c r="C21" s="6" t="s">
        <v>45</v>
      </c>
      <c r="D21" s="6"/>
      <c r="E21" s="17"/>
      <c r="F21" s="17"/>
      <c r="G21" s="17"/>
      <c r="H21" s="17"/>
      <c r="I21" s="1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85" t="s">
        <v>21</v>
      </c>
      <c r="F24" s="185"/>
      <c r="G24" s="185" t="s">
        <v>22</v>
      </c>
      <c r="H24" s="185"/>
      <c r="I24" s="185"/>
    </row>
    <row r="25" spans="2:9" ht="15" customHeight="1" x14ac:dyDescent="0.55000000000000004">
      <c r="C25" s="102" t="s">
        <v>23</v>
      </c>
      <c r="D25" s="103"/>
      <c r="E25" s="186"/>
      <c r="F25" s="187"/>
      <c r="G25" s="188"/>
      <c r="H25" s="188"/>
      <c r="I25" s="189"/>
    </row>
    <row r="26" spans="2:9" ht="15" customHeight="1" thickBot="1" x14ac:dyDescent="0.6">
      <c r="C26" s="108" t="s">
        <v>24</v>
      </c>
      <c r="D26" s="109"/>
      <c r="E26" s="190"/>
      <c r="F26" s="190"/>
      <c r="G26" s="190"/>
      <c r="H26" s="190"/>
      <c r="I26" s="191"/>
    </row>
    <row r="27" spans="2:9" ht="15" customHeight="1" thickBot="1" x14ac:dyDescent="0.6">
      <c r="C27" s="114" t="s">
        <v>56</v>
      </c>
      <c r="D27" s="115"/>
      <c r="E27" s="90">
        <v>27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25"/>
      <c r="F28" s="25"/>
      <c r="G28" s="25"/>
      <c r="H28" s="25"/>
      <c r="I28" s="25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0.6912722604998095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0.30872773950019056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4C3E4-5888-4927-ADE0-509044ECC4B2}">
  <dimension ref="A1:N35"/>
  <sheetViews>
    <sheetView view="pageBreakPreview" topLeftCell="D5" zoomScale="90" zoomScaleNormal="100" zoomScaleSheetLayoutView="90" workbookViewId="0">
      <selection activeCell="E20" sqref="E1:K104857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8" customWidth="1"/>
    <col min="6" max="6" width="10.58203125" style="18" customWidth="1"/>
    <col min="7" max="8" width="7.33203125" style="18" customWidth="1"/>
    <col min="9" max="9" width="10.58203125" style="18" customWidth="1"/>
    <col min="10" max="10" width="0.83203125" style="18" customWidth="1"/>
    <col min="11" max="11" width="9" style="18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39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9" t="s">
        <v>8</v>
      </c>
      <c r="D6" s="36" t="s">
        <v>9</v>
      </c>
      <c r="E6" s="131">
        <f>346708921-896341</f>
        <v>345812580</v>
      </c>
      <c r="F6" s="131"/>
      <c r="G6" s="131"/>
      <c r="H6" s="131"/>
      <c r="I6" s="132"/>
    </row>
    <row r="7" spans="1:14" ht="15" customHeight="1" x14ac:dyDescent="0.55000000000000004">
      <c r="C7" s="170"/>
      <c r="D7" s="16" t="s">
        <v>10</v>
      </c>
      <c r="E7" s="61">
        <f>40825001+4207320</f>
        <v>45032321</v>
      </c>
      <c r="F7" s="61"/>
      <c r="G7" s="61"/>
      <c r="H7" s="61"/>
      <c r="I7" s="62"/>
      <c r="K7" s="183"/>
    </row>
    <row r="8" spans="1:14" ht="15" customHeight="1" x14ac:dyDescent="0.55000000000000004">
      <c r="C8" s="148"/>
      <c r="D8" s="37" t="s">
        <v>11</v>
      </c>
      <c r="E8" s="154">
        <f>356129989-168376</f>
        <v>355961613</v>
      </c>
      <c r="F8" s="154"/>
      <c r="G8" s="154"/>
      <c r="H8" s="154"/>
      <c r="I8" s="155"/>
    </row>
    <row r="9" spans="1:14" ht="15" customHeight="1" thickBot="1" x14ac:dyDescent="0.6">
      <c r="C9" s="48" t="s">
        <v>36</v>
      </c>
      <c r="D9" s="49"/>
      <c r="E9" s="50">
        <f>SUM(E6:I8)</f>
        <v>746806514</v>
      </c>
      <c r="F9" s="51"/>
      <c r="G9" s="51"/>
      <c r="H9" s="51"/>
      <c r="I9" s="52"/>
    </row>
    <row r="10" spans="1:14" ht="15" customHeight="1" x14ac:dyDescent="0.55000000000000004">
      <c r="C10" s="73" t="s">
        <v>12</v>
      </c>
      <c r="D10" s="74"/>
      <c r="E10" s="74"/>
      <c r="F10" s="74"/>
      <c r="G10" s="74"/>
      <c r="H10" s="74"/>
      <c r="I10" s="75"/>
    </row>
    <row r="11" spans="1:14" ht="15" customHeight="1" x14ac:dyDescent="0.55000000000000004">
      <c r="C11" s="56" t="s">
        <v>34</v>
      </c>
      <c r="D11" s="38" t="s">
        <v>14</v>
      </c>
      <c r="E11" s="61">
        <f>61541109-321202</f>
        <v>61219907</v>
      </c>
      <c r="F11" s="61"/>
      <c r="G11" s="61"/>
      <c r="H11" s="61"/>
      <c r="I11" s="62"/>
    </row>
    <row r="12" spans="1:14" ht="15" customHeight="1" x14ac:dyDescent="0.55000000000000004">
      <c r="C12" s="56"/>
      <c r="D12" s="38" t="s">
        <v>35</v>
      </c>
      <c r="E12" s="61">
        <f>8093402+1056870</f>
        <v>9150272</v>
      </c>
      <c r="F12" s="61"/>
      <c r="G12" s="61"/>
      <c r="H12" s="61"/>
      <c r="I12" s="62"/>
      <c r="K12" s="177">
        <f>E11+E12</f>
        <v>70370179</v>
      </c>
    </row>
    <row r="13" spans="1:14" ht="15" customHeight="1" x14ac:dyDescent="0.55000000000000004">
      <c r="C13" s="56"/>
      <c r="D13" s="29" t="s">
        <v>16</v>
      </c>
      <c r="E13" s="61">
        <f>61334561-32296</f>
        <v>61302265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184173670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315846114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3">
        <f>67114-254</f>
        <v>66860</v>
      </c>
      <c r="F16" s="173"/>
      <c r="G16" s="173"/>
      <c r="H16" s="173"/>
      <c r="I16" s="174"/>
    </row>
    <row r="17" spans="2:9" ht="15" customHeight="1" thickBot="1" x14ac:dyDescent="0.6">
      <c r="C17" s="148" t="s">
        <v>37</v>
      </c>
      <c r="D17" s="149"/>
      <c r="E17" s="150">
        <f>6388+1141</f>
        <v>7529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10496.17399042776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5981.1822287156328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17"/>
      <c r="F20" s="17"/>
      <c r="G20" s="17"/>
      <c r="H20" s="17"/>
      <c r="I20" s="17"/>
    </row>
    <row r="21" spans="2:9" ht="15" customHeight="1" x14ac:dyDescent="0.55000000000000004">
      <c r="C21" s="6" t="s">
        <v>45</v>
      </c>
      <c r="D21" s="6"/>
      <c r="E21" s="17"/>
      <c r="F21" s="17"/>
      <c r="G21" s="17"/>
      <c r="H21" s="17"/>
      <c r="I21" s="1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85" t="s">
        <v>21</v>
      </c>
      <c r="F24" s="185"/>
      <c r="G24" s="185" t="s">
        <v>22</v>
      </c>
      <c r="H24" s="185"/>
      <c r="I24" s="185"/>
    </row>
    <row r="25" spans="2:9" ht="15" customHeight="1" x14ac:dyDescent="0.55000000000000004">
      <c r="C25" s="102" t="s">
        <v>23</v>
      </c>
      <c r="D25" s="103"/>
      <c r="E25" s="186"/>
      <c r="F25" s="187"/>
      <c r="G25" s="188"/>
      <c r="H25" s="188"/>
      <c r="I25" s="189"/>
    </row>
    <row r="26" spans="2:9" ht="15" customHeight="1" thickBot="1" x14ac:dyDescent="0.6">
      <c r="C26" s="108" t="s">
        <v>24</v>
      </c>
      <c r="D26" s="109"/>
      <c r="E26" s="190"/>
      <c r="F26" s="190"/>
      <c r="G26" s="190"/>
      <c r="H26" s="190"/>
      <c r="I26" s="191"/>
    </row>
    <row r="27" spans="2:9" ht="15" customHeight="1" thickBot="1" x14ac:dyDescent="0.6">
      <c r="C27" s="114" t="s">
        <v>56</v>
      </c>
      <c r="D27" s="115"/>
      <c r="E27" s="90">
        <v>22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25"/>
      <c r="F28" s="25"/>
      <c r="G28" s="25"/>
      <c r="H28" s="25"/>
      <c r="I28" s="25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0.52335497036117173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0.47664502963882827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64220-9A5B-4F12-8041-1C8312200923}">
  <dimension ref="A1:N35"/>
  <sheetViews>
    <sheetView view="pageBreakPreview" zoomScale="80" zoomScaleNormal="100" zoomScaleSheetLayoutView="80" workbookViewId="0">
      <selection activeCell="E4" sqref="E1:K104857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8" customWidth="1"/>
    <col min="6" max="6" width="10.58203125" style="18" customWidth="1"/>
    <col min="7" max="8" width="7.33203125" style="18" customWidth="1"/>
    <col min="9" max="9" width="10.58203125" style="18" customWidth="1"/>
    <col min="10" max="10" width="0.83203125" style="18" customWidth="1"/>
    <col min="11" max="11" width="11.5" style="18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39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f>1121621070-335619</f>
        <v>1121285451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f>71758725+14870060</f>
        <v>86628785</v>
      </c>
      <c r="F7" s="61"/>
      <c r="G7" s="61"/>
      <c r="H7" s="61"/>
      <c r="I7" s="62"/>
      <c r="K7" s="183"/>
    </row>
    <row r="8" spans="1:14" ht="15" customHeight="1" x14ac:dyDescent="0.55000000000000004">
      <c r="C8" s="168"/>
      <c r="D8" s="14" t="s">
        <v>11</v>
      </c>
      <c r="E8" s="154">
        <f>576433265-96925</f>
        <v>576336340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1784250576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f>197988446-61733</f>
        <v>197926713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f>6938107+3717440</f>
        <v>10655547</v>
      </c>
      <c r="F12" s="61"/>
      <c r="G12" s="61"/>
      <c r="H12" s="61"/>
      <c r="I12" s="62"/>
      <c r="K12" s="177">
        <f>E11+E12</f>
        <v>208582260</v>
      </c>
    </row>
    <row r="13" spans="1:14" ht="15" customHeight="1" x14ac:dyDescent="0.55000000000000004">
      <c r="C13" s="56"/>
      <c r="D13" s="29" t="s">
        <v>16</v>
      </c>
      <c r="E13" s="61">
        <f>98491705-19385</f>
        <v>98472320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f>515679344-1046000</f>
        <v>514633344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821687924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138696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f>13840+4073</f>
        <v>17913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12239.875634481168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4836.0846870987552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17"/>
      <c r="F20" s="17"/>
      <c r="G20" s="17"/>
      <c r="H20" s="17"/>
      <c r="I20" s="17"/>
    </row>
    <row r="21" spans="2:9" ht="15" customHeight="1" x14ac:dyDescent="0.55000000000000004">
      <c r="C21" s="6" t="s">
        <v>45</v>
      </c>
      <c r="D21" s="6"/>
      <c r="E21" s="17"/>
      <c r="F21" s="17"/>
      <c r="G21" s="17"/>
      <c r="H21" s="17"/>
      <c r="I21" s="1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85" t="s">
        <v>21</v>
      </c>
      <c r="F24" s="185"/>
      <c r="G24" s="185" t="s">
        <v>22</v>
      </c>
      <c r="H24" s="185"/>
      <c r="I24" s="185"/>
    </row>
    <row r="25" spans="2:9" ht="15" customHeight="1" x14ac:dyDescent="0.55000000000000004">
      <c r="C25" s="102" t="s">
        <v>23</v>
      </c>
      <c r="D25" s="103"/>
      <c r="E25" s="186"/>
      <c r="F25" s="187"/>
      <c r="G25" s="188"/>
      <c r="H25" s="188"/>
      <c r="I25" s="189"/>
    </row>
    <row r="26" spans="2:9" ht="15" customHeight="1" thickBot="1" x14ac:dyDescent="0.6">
      <c r="C26" s="108" t="s">
        <v>24</v>
      </c>
      <c r="D26" s="109"/>
      <c r="E26" s="190"/>
      <c r="F26" s="190"/>
      <c r="G26" s="190"/>
      <c r="H26" s="190"/>
      <c r="I26" s="191"/>
    </row>
    <row r="27" spans="2:9" ht="15" customHeight="1" thickBot="1" x14ac:dyDescent="0.6">
      <c r="C27" s="114" t="s">
        <v>56</v>
      </c>
      <c r="D27" s="115"/>
      <c r="E27" s="90">
        <v>28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25"/>
      <c r="F28" s="25"/>
      <c r="G28" s="25"/>
      <c r="H28" s="25"/>
      <c r="I28" s="25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0.67698688303519983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0.32301311696480012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4B8C-F2E9-4A59-BF74-03CE403FD7B5}">
  <dimension ref="A1:N35"/>
  <sheetViews>
    <sheetView view="pageBreakPreview" zoomScaleNormal="100" zoomScaleSheetLayoutView="100" workbookViewId="0">
      <selection activeCell="E14" sqref="E14:I1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1" width="11.08203125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1531052193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f>26258649+10497880</f>
        <v>36756529</v>
      </c>
      <c r="F7" s="61"/>
      <c r="G7" s="61"/>
      <c r="H7" s="61"/>
      <c r="I7" s="62"/>
      <c r="K7" s="27"/>
    </row>
    <row r="8" spans="1:14" ht="15" customHeight="1" x14ac:dyDescent="0.55000000000000004">
      <c r="C8" s="168"/>
      <c r="D8" s="14" t="s">
        <v>11</v>
      </c>
      <c r="E8" s="154">
        <v>625865520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2193674242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264181882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f>5114650+2624420</f>
        <v>7739070</v>
      </c>
      <c r="F12" s="61"/>
      <c r="G12" s="61"/>
      <c r="H12" s="61"/>
      <c r="I12" s="62"/>
      <c r="K12" s="26">
        <f>E11+E12</f>
        <v>271920952</v>
      </c>
    </row>
    <row r="13" spans="1:14" ht="15" customHeight="1" x14ac:dyDescent="0.55000000000000004">
      <c r="C13" s="56"/>
      <c r="D13" s="29" t="s">
        <v>16</v>
      </c>
      <c r="E13" s="61">
        <v>108545334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329348206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709814492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3">
        <v>183950</v>
      </c>
      <c r="F16" s="173"/>
      <c r="G16" s="173"/>
      <c r="H16" s="173"/>
      <c r="I16" s="174"/>
    </row>
    <row r="17" spans="2:9" ht="15" customHeight="1" thickBot="1" x14ac:dyDescent="0.6">
      <c r="C17" s="148" t="s">
        <v>37</v>
      </c>
      <c r="D17" s="149"/>
      <c r="E17" s="150">
        <f>2781+3090</f>
        <v>5871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11725.565169883121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6260.6930676205075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31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0.71469532348185361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0.28530467651814639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09A6A-E745-411B-8D06-80F41DE34FAD}">
  <dimension ref="A1:N35"/>
  <sheetViews>
    <sheetView view="pageBreakPreview" zoomScaleNormal="100" zoomScaleSheetLayoutView="100" workbookViewId="0">
      <selection activeCell="C5" sqref="C5:G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459418477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39168683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477973403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976560563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74751061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7261443</v>
      </c>
      <c r="F12" s="61"/>
      <c r="G12" s="61"/>
      <c r="H12" s="61"/>
      <c r="I12" s="62"/>
      <c r="K12" s="26">
        <f>E11+E12</f>
        <v>82012504</v>
      </c>
    </row>
    <row r="13" spans="1:14" ht="15" customHeight="1" x14ac:dyDescent="0.55000000000000004">
      <c r="C13" s="56"/>
      <c r="D13" s="29" t="s">
        <v>16</v>
      </c>
      <c r="E13" s="61">
        <v>82865092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162608210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327485806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3">
        <v>81000</v>
      </c>
      <c r="F16" s="173"/>
      <c r="G16" s="173"/>
      <c r="H16" s="173"/>
      <c r="I16" s="174"/>
    </row>
    <row r="17" spans="2:9" ht="15" customHeight="1" thickBot="1" x14ac:dyDescent="0.6">
      <c r="C17" s="148" t="s">
        <v>37</v>
      </c>
      <c r="D17" s="149"/>
      <c r="E17" s="129">
        <v>3336</v>
      </c>
      <c r="F17" s="129"/>
      <c r="G17" s="129"/>
      <c r="H17" s="129"/>
      <c r="I17" s="130"/>
    </row>
    <row r="18" spans="2:9" ht="15" customHeight="1" x14ac:dyDescent="0.55000000000000004">
      <c r="C18" s="124" t="s">
        <v>18</v>
      </c>
      <c r="D18" s="125"/>
      <c r="E18" s="131">
        <f>(E6+E8)/E16</f>
        <v>11572.739259259259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11741.211930455636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28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0.51055426451825703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0.48944573548174297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49CC0-548B-45E8-AB01-78F5CD04848C}">
  <dimension ref="A1:N35"/>
  <sheetViews>
    <sheetView view="pageBreakPreview" zoomScaleNormal="100" zoomScaleSheetLayoutView="100" workbookViewId="0">
      <selection activeCell="C5" sqref="C5:G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1" width="11" style="1" customWidth="1"/>
    <col min="12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65" t="s">
        <v>33</v>
      </c>
      <c r="B1" s="65"/>
      <c r="C1" s="65"/>
      <c r="D1" s="65"/>
      <c r="E1" s="65"/>
      <c r="F1" s="65"/>
      <c r="G1" s="65"/>
      <c r="H1" s="65"/>
      <c r="I1" s="65"/>
      <c r="J1" s="65"/>
    </row>
    <row r="2" spans="1:14" ht="15" customHeight="1" thickBot="1" x14ac:dyDescent="0.6">
      <c r="B2" s="1" t="s">
        <v>3</v>
      </c>
      <c r="C2" s="70" t="s">
        <v>4</v>
      </c>
      <c r="D2" s="70"/>
      <c r="E2" s="70"/>
      <c r="F2" s="70"/>
      <c r="G2" s="70"/>
      <c r="H2" s="4"/>
    </row>
    <row r="3" spans="1:14" ht="19.5" customHeight="1" thickBot="1" x14ac:dyDescent="0.6">
      <c r="C3" s="66" t="s">
        <v>5</v>
      </c>
      <c r="D3" s="67"/>
      <c r="E3" s="144" t="s">
        <v>48</v>
      </c>
      <c r="F3" s="145"/>
      <c r="G3" s="145"/>
      <c r="H3" s="145"/>
      <c r="I3" s="146"/>
    </row>
    <row r="4" spans="1:14" ht="15" customHeight="1" x14ac:dyDescent="0.55000000000000004"/>
    <row r="5" spans="1:14" ht="15" customHeight="1" thickBot="1" x14ac:dyDescent="0.6">
      <c r="B5" s="1" t="s">
        <v>6</v>
      </c>
      <c r="C5" s="70" t="s">
        <v>7</v>
      </c>
      <c r="D5" s="70"/>
      <c r="E5" s="70"/>
      <c r="F5" s="70"/>
      <c r="G5" s="70"/>
    </row>
    <row r="6" spans="1:14" ht="15" customHeight="1" x14ac:dyDescent="0.55000000000000004">
      <c r="C6" s="166" t="s">
        <v>8</v>
      </c>
      <c r="D6" s="11" t="s">
        <v>9</v>
      </c>
      <c r="E6" s="131">
        <v>646217083</v>
      </c>
      <c r="F6" s="131"/>
      <c r="G6" s="131"/>
      <c r="H6" s="131"/>
      <c r="I6" s="132"/>
    </row>
    <row r="7" spans="1:14" ht="15" customHeight="1" x14ac:dyDescent="0.55000000000000004">
      <c r="C7" s="167"/>
      <c r="D7" s="10" t="s">
        <v>10</v>
      </c>
      <c r="E7" s="61">
        <v>61120189</v>
      </c>
      <c r="F7" s="61"/>
      <c r="G7" s="61"/>
      <c r="H7" s="61"/>
      <c r="I7" s="62"/>
    </row>
    <row r="8" spans="1:14" ht="15" customHeight="1" x14ac:dyDescent="0.55000000000000004">
      <c r="C8" s="168"/>
      <c r="D8" s="14" t="s">
        <v>11</v>
      </c>
      <c r="E8" s="154">
        <v>228641815</v>
      </c>
      <c r="F8" s="154"/>
      <c r="G8" s="154"/>
      <c r="H8" s="154"/>
      <c r="I8" s="155"/>
    </row>
    <row r="9" spans="1:14" ht="15" customHeight="1" thickBot="1" x14ac:dyDescent="0.6">
      <c r="C9" s="160" t="s">
        <v>36</v>
      </c>
      <c r="D9" s="161"/>
      <c r="E9" s="50">
        <f>SUM(E6:I8)</f>
        <v>935979087</v>
      </c>
      <c r="F9" s="51"/>
      <c r="G9" s="51"/>
      <c r="H9" s="51"/>
      <c r="I9" s="52"/>
    </row>
    <row r="10" spans="1:14" ht="15" customHeight="1" x14ac:dyDescent="0.55000000000000004">
      <c r="C10" s="162" t="s">
        <v>12</v>
      </c>
      <c r="D10" s="163"/>
      <c r="E10" s="163"/>
      <c r="F10" s="163"/>
      <c r="G10" s="163"/>
      <c r="H10" s="163"/>
      <c r="I10" s="164"/>
    </row>
    <row r="11" spans="1:14" ht="15" customHeight="1" x14ac:dyDescent="0.55000000000000004">
      <c r="C11" s="165" t="s">
        <v>34</v>
      </c>
      <c r="D11" s="12" t="s">
        <v>14</v>
      </c>
      <c r="E11" s="61">
        <v>90146010</v>
      </c>
      <c r="F11" s="61"/>
      <c r="G11" s="61"/>
      <c r="H11" s="61"/>
      <c r="I11" s="62"/>
    </row>
    <row r="12" spans="1:14" ht="15" customHeight="1" x14ac:dyDescent="0.55000000000000004">
      <c r="C12" s="165"/>
      <c r="D12" s="12" t="s">
        <v>35</v>
      </c>
      <c r="E12" s="61">
        <v>11381411</v>
      </c>
      <c r="F12" s="61"/>
      <c r="G12" s="61"/>
      <c r="H12" s="61"/>
      <c r="I12" s="62"/>
      <c r="K12" s="26">
        <f>E11+E12</f>
        <v>101527421</v>
      </c>
    </row>
    <row r="13" spans="1:14" ht="15" customHeight="1" x14ac:dyDescent="0.55000000000000004">
      <c r="C13" s="56"/>
      <c r="D13" s="29" t="s">
        <v>16</v>
      </c>
      <c r="E13" s="61">
        <v>36996891</v>
      </c>
      <c r="F13" s="61"/>
      <c r="G13" s="61"/>
      <c r="H13" s="61"/>
      <c r="I13" s="62"/>
      <c r="M13" s="13"/>
      <c r="N13" s="13"/>
    </row>
    <row r="14" spans="1:14" ht="15" customHeight="1" x14ac:dyDescent="0.55000000000000004">
      <c r="C14" s="152" t="s">
        <v>17</v>
      </c>
      <c r="D14" s="153"/>
      <c r="E14" s="154">
        <v>94972775</v>
      </c>
      <c r="F14" s="154"/>
      <c r="G14" s="154"/>
      <c r="H14" s="154"/>
      <c r="I14" s="155"/>
    </row>
    <row r="15" spans="1:14" ht="15" customHeight="1" thickBot="1" x14ac:dyDescent="0.6">
      <c r="C15" s="156" t="s">
        <v>36</v>
      </c>
      <c r="D15" s="157"/>
      <c r="E15" s="158">
        <f>SUM(E11:I14)</f>
        <v>233497087</v>
      </c>
      <c r="F15" s="158"/>
      <c r="G15" s="158"/>
      <c r="H15" s="158"/>
      <c r="I15" s="159"/>
    </row>
    <row r="16" spans="1:14" ht="15" customHeight="1" x14ac:dyDescent="0.55000000000000004">
      <c r="C16" s="124" t="s">
        <v>39</v>
      </c>
      <c r="D16" s="125"/>
      <c r="E16" s="171">
        <v>45347</v>
      </c>
      <c r="F16" s="171"/>
      <c r="G16" s="171"/>
      <c r="H16" s="171"/>
      <c r="I16" s="172"/>
    </row>
    <row r="17" spans="2:9" ht="15" customHeight="1" thickBot="1" x14ac:dyDescent="0.6">
      <c r="C17" s="148" t="s">
        <v>37</v>
      </c>
      <c r="D17" s="149"/>
      <c r="E17" s="150">
        <v>5320</v>
      </c>
      <c r="F17" s="150"/>
      <c r="G17" s="150"/>
      <c r="H17" s="150"/>
      <c r="I17" s="151"/>
    </row>
    <row r="18" spans="2:9" ht="15" customHeight="1" x14ac:dyDescent="0.55000000000000004">
      <c r="C18" s="124" t="s">
        <v>18</v>
      </c>
      <c r="D18" s="125"/>
      <c r="E18" s="131">
        <f>(E6+E8)/E16</f>
        <v>19292.541910159438</v>
      </c>
      <c r="F18" s="131"/>
      <c r="G18" s="131"/>
      <c r="H18" s="131"/>
      <c r="I18" s="132"/>
    </row>
    <row r="19" spans="2:9" ht="15" customHeight="1" thickBot="1" x14ac:dyDescent="0.6">
      <c r="C19" s="126" t="s">
        <v>38</v>
      </c>
      <c r="D19" s="127"/>
      <c r="E19" s="44">
        <f>E7/E17</f>
        <v>11488.757330827068</v>
      </c>
      <c r="F19" s="44"/>
      <c r="G19" s="44"/>
      <c r="H19" s="44"/>
      <c r="I19" s="45"/>
    </row>
    <row r="20" spans="2:9" ht="15" customHeight="1" x14ac:dyDescent="0.55000000000000004">
      <c r="C20" s="6" t="s">
        <v>42</v>
      </c>
      <c r="D20" s="6"/>
      <c r="E20" s="6"/>
      <c r="F20" s="6"/>
      <c r="G20" s="6"/>
      <c r="H20" s="6"/>
      <c r="I20" s="6"/>
    </row>
    <row r="21" spans="2:9" ht="15" customHeight="1" x14ac:dyDescent="0.55000000000000004">
      <c r="C21" s="6" t="s">
        <v>45</v>
      </c>
      <c r="D21" s="6"/>
      <c r="E21" s="6"/>
      <c r="F21" s="6"/>
      <c r="G21" s="6"/>
      <c r="H21" s="6"/>
      <c r="I21" s="6"/>
    </row>
    <row r="22" spans="2:9" ht="15" customHeight="1" x14ac:dyDescent="0.55000000000000004"/>
    <row r="23" spans="2:9" ht="15" customHeight="1" x14ac:dyDescent="0.55000000000000004">
      <c r="B23" s="1" t="s">
        <v>19</v>
      </c>
      <c r="C23" s="70" t="s">
        <v>20</v>
      </c>
      <c r="D23" s="70"/>
      <c r="E23" s="70"/>
      <c r="F23" s="70"/>
      <c r="G23" s="70"/>
    </row>
    <row r="24" spans="2:9" ht="12.5" thickBot="1" x14ac:dyDescent="0.6">
      <c r="C24" s="4"/>
      <c r="D24" s="4"/>
      <c r="E24" s="101" t="s">
        <v>21</v>
      </c>
      <c r="F24" s="101"/>
      <c r="G24" s="101" t="s">
        <v>22</v>
      </c>
      <c r="H24" s="101"/>
      <c r="I24" s="101"/>
    </row>
    <row r="25" spans="2:9" ht="15" customHeight="1" x14ac:dyDescent="0.55000000000000004">
      <c r="C25" s="102" t="s">
        <v>23</v>
      </c>
      <c r="D25" s="103"/>
      <c r="E25" s="104"/>
      <c r="F25" s="105"/>
      <c r="G25" s="106"/>
      <c r="H25" s="106"/>
      <c r="I25" s="107"/>
    </row>
    <row r="26" spans="2:9" ht="15" customHeight="1" thickBot="1" x14ac:dyDescent="0.6">
      <c r="C26" s="108" t="s">
        <v>24</v>
      </c>
      <c r="D26" s="109"/>
      <c r="E26" s="110"/>
      <c r="F26" s="110"/>
      <c r="G26" s="110"/>
      <c r="H26" s="110"/>
      <c r="I26" s="111"/>
    </row>
    <row r="27" spans="2:9" ht="15" customHeight="1" thickBot="1" x14ac:dyDescent="0.6">
      <c r="C27" s="114" t="s">
        <v>56</v>
      </c>
      <c r="D27" s="115"/>
      <c r="E27" s="90">
        <v>24</v>
      </c>
      <c r="F27" s="91"/>
      <c r="G27" s="91"/>
      <c r="H27" s="91"/>
      <c r="I27" s="92"/>
    </row>
    <row r="28" spans="2:9" ht="15" customHeight="1" x14ac:dyDescent="0.55000000000000004">
      <c r="C28" s="6" t="s">
        <v>44</v>
      </c>
      <c r="D28" s="6"/>
      <c r="E28" s="9"/>
      <c r="F28" s="9"/>
      <c r="G28" s="9"/>
      <c r="H28" s="9"/>
      <c r="I28" s="9"/>
    </row>
    <row r="29" spans="2:9" ht="15" customHeight="1" x14ac:dyDescent="0.55000000000000004"/>
    <row r="30" spans="2:9" ht="15" customHeight="1" thickBot="1" x14ac:dyDescent="0.6">
      <c r="B30" s="1" t="s">
        <v>25</v>
      </c>
      <c r="C30" s="70" t="s">
        <v>26</v>
      </c>
      <c r="D30" s="70"/>
      <c r="E30" s="70"/>
      <c r="F30" s="70"/>
      <c r="G30" s="70"/>
    </row>
    <row r="31" spans="2:9" ht="15" customHeight="1" x14ac:dyDescent="0.55000000000000004">
      <c r="C31" s="112" t="s">
        <v>27</v>
      </c>
      <c r="D31" s="8" t="s">
        <v>28</v>
      </c>
      <c r="E31" s="80">
        <f>(E6+E7)/E9</f>
        <v>0.75571909866828035</v>
      </c>
      <c r="F31" s="80"/>
      <c r="G31" s="80"/>
      <c r="H31" s="80"/>
      <c r="I31" s="81"/>
    </row>
    <row r="32" spans="2:9" ht="15" customHeight="1" thickBot="1" x14ac:dyDescent="0.6">
      <c r="C32" s="113"/>
      <c r="D32" s="7" t="s">
        <v>29</v>
      </c>
      <c r="E32" s="82">
        <f>E8/E9</f>
        <v>0.24428090133171962</v>
      </c>
      <c r="F32" s="82"/>
      <c r="G32" s="82"/>
      <c r="H32" s="82"/>
      <c r="I32" s="83"/>
    </row>
    <row r="33" spans="2:9" ht="15" customHeight="1" x14ac:dyDescent="0.55000000000000004"/>
    <row r="34" spans="2:9" ht="15" customHeight="1" thickBot="1" x14ac:dyDescent="0.6">
      <c r="B34" s="1" t="s">
        <v>30</v>
      </c>
      <c r="C34" s="70" t="s">
        <v>31</v>
      </c>
      <c r="D34" s="70"/>
      <c r="E34" s="70"/>
      <c r="F34" s="70"/>
      <c r="G34" s="70"/>
      <c r="H34" s="70"/>
      <c r="I34" s="70"/>
    </row>
    <row r="35" spans="2:9" ht="70" customHeight="1" thickBot="1" x14ac:dyDescent="0.6">
      <c r="C35" s="3" t="s">
        <v>32</v>
      </c>
      <c r="D35" s="98"/>
      <c r="E35" s="99"/>
      <c r="F35" s="99"/>
      <c r="G35" s="99"/>
      <c r="H35" s="99"/>
      <c r="I35" s="100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>
    <oddHeader>&amp;R&amp;A</oddHeader>
  </headerFooter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R4.10!Print_Area</vt:lpstr>
      <vt:lpstr>R4.11!Print_Area</vt:lpstr>
      <vt:lpstr>R4.12!Print_Area</vt:lpstr>
      <vt:lpstr>R5.1!Print_Area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2025-03-31T07:06:36Z</dcterms:modified>
  <cp:category/>
  <cp:contentStatus/>
</cp:coreProperties>
</file>