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comments8.xml" ContentType="application/vnd.openxmlformats-officedocument.spreadsheetml.comments+xml"/>
  <Override PartName="/xl/drawings/drawing13.xml" ContentType="application/vnd.openxmlformats-officedocument.drawing+xml"/>
  <Override PartName="/xl/comments9.xml" ContentType="application/vnd.openxmlformats-officedocument.spreadsheetml.comments+xml"/>
  <Override PartName="/xl/drawings/drawing14.xml" ContentType="application/vnd.openxmlformats-officedocument.drawing+xml"/>
  <Override PartName="/xl/comments10.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66A5FA6D-BF0E-4AD6-AC40-B944BB452B52}" xr6:coauthVersionLast="47" xr6:coauthVersionMax="47" xr10:uidLastSave="{00000000-0000-0000-0000-000000000000}"/>
  <bookViews>
    <workbookView xWindow="-120" yWindow="-120" windowWidth="29040" windowHeight="15720" tabRatio="941" xr2:uid="{00000000-000D-0000-FFFF-FFFF00000000}"/>
  </bookViews>
  <sheets>
    <sheet name="1号(交付申請)" sheetId="7" r:id="rId1"/>
    <sheet name="1号別紙" sheetId="36" r:id="rId2"/>
    <sheet name="1-2号(ロボ)" sheetId="54" r:id="rId3"/>
    <sheet name="1-2号(ソフト)" sheetId="56" r:id="rId4"/>
    <sheet name="1-2号(パケ)" sheetId="58" r:id="rId5"/>
    <sheet name="1-2号(訪問通所) " sheetId="66" r:id="rId6"/>
    <sheet name="1-3号（事業所名）" sheetId="70" r:id="rId7"/>
    <sheet name="歳入歳出予算書抄本" sheetId="38" r:id="rId8"/>
    <sheet name="データセット" sheetId="71" state="hidden" r:id="rId9"/>
    <sheet name="4号(実績報告)" sheetId="61" r:id="rId10"/>
    <sheet name="4号別紙" sheetId="39" r:id="rId11"/>
    <sheet name="4-2号(ロボ)" sheetId="63" r:id="rId12"/>
    <sheet name="4-2号(ソフト)" sheetId="64" r:id="rId13"/>
    <sheet name="4-2号(パケ)" sheetId="65" r:id="rId14"/>
    <sheet name="4-2号(訪問通所) " sheetId="68" r:id="rId15"/>
    <sheet name="歳入歳出決算書抄本" sheetId="69" r:id="rId16"/>
    <sheet name="第２号（変更）" sheetId="60" r:id="rId17"/>
    <sheet name="第2号別紙" sheetId="62" r:id="rId18"/>
    <sheet name="第３号" sheetId="15" r:id="rId19"/>
  </sheets>
  <definedNames>
    <definedName name="_xlnm.Print_Area" localSheetId="3">'1-2号(ソフト)'!$A$1:$V$27</definedName>
    <definedName name="_xlnm.Print_Area" localSheetId="4">'1-2号(パケ)'!$A$1:$V$27</definedName>
    <definedName name="_xlnm.Print_Area" localSheetId="2">'1-2号(ロボ)'!$A$1:$P$27</definedName>
    <definedName name="_xlnm.Print_Area" localSheetId="5">'1-2号(訪問通所) '!$A$1:$P$27</definedName>
    <definedName name="_xlnm.Print_Area" localSheetId="6">'1-3号（事業所名）'!$A$1:$F$71</definedName>
    <definedName name="_xlnm.Print_Area" localSheetId="0">'1号(交付申請)'!$A$1:$M$29</definedName>
    <definedName name="_xlnm.Print_Area" localSheetId="1">'1号別紙'!$A$1:$F$30</definedName>
    <definedName name="_xlnm.Print_Area" localSheetId="12">'4-2号(ソフト)'!$A$1:$V$27</definedName>
    <definedName name="_xlnm.Print_Area" localSheetId="13">'4-2号(パケ)'!$A$1:$V$27</definedName>
    <definedName name="_xlnm.Print_Area" localSheetId="11">'4-2号(ロボ)'!$A$1:$P$27</definedName>
    <definedName name="_xlnm.Print_Area" localSheetId="14">'4-2号(訪問通所) '!$A$1:$P$27</definedName>
    <definedName name="_xlnm.Print_Area" localSheetId="9">'4号(実績報告)'!$A$1:$N$28</definedName>
    <definedName name="_xlnm.Print_Area" localSheetId="10">'4号別紙'!$A$1:$F$29</definedName>
    <definedName name="_xlnm.Print_Area" localSheetId="15">歳入歳出決算書抄本!$A$1:$H$26</definedName>
    <definedName name="_xlnm.Print_Area" localSheetId="7">歳入歳出予算書抄本!$A$1:$H$26</definedName>
    <definedName name="_xlnm.Print_Area" localSheetId="16">'第２号（変更）'!$A$1:$N$30</definedName>
    <definedName name="_xlnm.Print_Area" localSheetId="17">第2号別紙!$A$1:$F$20</definedName>
    <definedName name="_xlnm.Print_Area" localSheetId="18">第３号!$A$1:$N$28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 i="7" l="1"/>
  <c r="N9" i="7"/>
  <c r="N7" i="7"/>
  <c r="G27" i="36"/>
  <c r="G26" i="36"/>
  <c r="G25" i="36"/>
  <c r="G24" i="36"/>
  <c r="G23" i="36"/>
  <c r="G22" i="36"/>
  <c r="A11" i="7"/>
  <c r="W8" i="7"/>
  <c r="G19" i="7" s="1"/>
  <c r="O25" i="54"/>
  <c r="O11" i="68"/>
  <c r="M11" i="56"/>
  <c r="N11" i="56" s="1"/>
  <c r="U11" i="56" s="1"/>
  <c r="U12" i="58"/>
  <c r="C11" i="65"/>
  <c r="M23" i="63"/>
  <c r="M12" i="56"/>
  <c r="M13" i="56"/>
  <c r="M14" i="56"/>
  <c r="M14" i="64" s="1"/>
  <c r="J11" i="56"/>
  <c r="J12" i="56"/>
  <c r="J13" i="56"/>
  <c r="J14" i="56"/>
  <c r="U11" i="58"/>
  <c r="U20" i="65"/>
  <c r="V20" i="65" s="1"/>
  <c r="U19" i="65"/>
  <c r="V19" i="65" s="1"/>
  <c r="U18" i="65"/>
  <c r="U17" i="65"/>
  <c r="U16" i="65"/>
  <c r="U15" i="65"/>
  <c r="N11" i="65"/>
  <c r="U13" i="58"/>
  <c r="U20" i="58"/>
  <c r="U19" i="58"/>
  <c r="U18" i="58"/>
  <c r="U17" i="58"/>
  <c r="D12" i="65"/>
  <c r="E12" i="65"/>
  <c r="D13" i="65"/>
  <c r="E13" i="65"/>
  <c r="D14" i="65"/>
  <c r="E14" i="65"/>
  <c r="D15" i="65"/>
  <c r="E15" i="65"/>
  <c r="D16" i="65"/>
  <c r="E16" i="65"/>
  <c r="D17" i="65"/>
  <c r="E17" i="65"/>
  <c r="D18" i="65"/>
  <c r="E18" i="65"/>
  <c r="D19" i="65"/>
  <c r="E19" i="65"/>
  <c r="D20" i="65"/>
  <c r="E20" i="65"/>
  <c r="E11" i="65"/>
  <c r="O11" i="66"/>
  <c r="M13" i="64"/>
  <c r="E20" i="64"/>
  <c r="E19" i="64"/>
  <c r="E18" i="64"/>
  <c r="E17" i="64"/>
  <c r="E16" i="64"/>
  <c r="E15" i="64"/>
  <c r="E14" i="64"/>
  <c r="E13" i="64"/>
  <c r="E12" i="64"/>
  <c r="E11" i="64"/>
  <c r="G65" i="70"/>
  <c r="G54" i="70"/>
  <c r="G32" i="70"/>
  <c r="G26" i="70"/>
  <c r="G20" i="70"/>
  <c r="G70" i="70"/>
  <c r="G68" i="70"/>
  <c r="G67" i="70"/>
  <c r="G61" i="70"/>
  <c r="G59" i="70"/>
  <c r="G45" i="70"/>
  <c r="G40" i="70"/>
  <c r="G16" i="70"/>
  <c r="G15" i="70"/>
  <c r="G14" i="70"/>
  <c r="G13" i="70"/>
  <c r="G12" i="70"/>
  <c r="G11" i="70"/>
  <c r="G10" i="70"/>
  <c r="O11" i="7" l="1"/>
  <c r="N13" i="56"/>
  <c r="N12" i="56"/>
  <c r="U25" i="58"/>
  <c r="U14" i="58"/>
  <c r="U25" i="56"/>
  <c r="N14" i="56"/>
  <c r="M11" i="64"/>
  <c r="N11" i="64"/>
  <c r="G72" i="70"/>
  <c r="G4" i="70" s="1"/>
  <c r="F11" i="63"/>
  <c r="F12" i="63"/>
  <c r="D14" i="62"/>
  <c r="D16" i="62" s="1"/>
  <c r="D18" i="62" s="1"/>
  <c r="F22" i="69"/>
  <c r="I22" i="69" s="1"/>
  <c r="D22" i="69"/>
  <c r="B22" i="69"/>
  <c r="I25" i="69"/>
  <c r="H25" i="69"/>
  <c r="H24" i="69"/>
  <c r="I24" i="69" s="1"/>
  <c r="O20" i="68"/>
  <c r="O19" i="68"/>
  <c r="O18" i="68"/>
  <c r="O17" i="68"/>
  <c r="O16" i="68"/>
  <c r="O15" i="68"/>
  <c r="O14" i="68"/>
  <c r="O13" i="68"/>
  <c r="O12" i="68"/>
  <c r="A12" i="68"/>
  <c r="B12" i="68"/>
  <c r="C12" i="68"/>
  <c r="D12" i="68"/>
  <c r="E12" i="68"/>
  <c r="F12" i="68"/>
  <c r="G12" i="68"/>
  <c r="H12" i="68"/>
  <c r="I12" i="68"/>
  <c r="J12" i="68"/>
  <c r="A13" i="68"/>
  <c r="B13" i="68"/>
  <c r="C13" i="68"/>
  <c r="D13" i="68"/>
  <c r="E13" i="68"/>
  <c r="F13" i="68"/>
  <c r="G13" i="68"/>
  <c r="H13" i="68"/>
  <c r="I13" i="68"/>
  <c r="J13" i="68"/>
  <c r="A14" i="68"/>
  <c r="B14" i="68"/>
  <c r="C14" i="68"/>
  <c r="D14" i="68"/>
  <c r="E14" i="68"/>
  <c r="F14" i="68"/>
  <c r="G14" i="68"/>
  <c r="H14" i="68"/>
  <c r="I14" i="68"/>
  <c r="J14" i="68"/>
  <c r="A15" i="68"/>
  <c r="B15" i="68"/>
  <c r="C15" i="68"/>
  <c r="D15" i="68"/>
  <c r="E15" i="68"/>
  <c r="F15" i="68"/>
  <c r="G15" i="68"/>
  <c r="H15" i="68"/>
  <c r="I15" i="68"/>
  <c r="J15" i="68"/>
  <c r="A16" i="68"/>
  <c r="B16" i="68"/>
  <c r="C16" i="68"/>
  <c r="D16" i="68"/>
  <c r="E16" i="68"/>
  <c r="F16" i="68"/>
  <c r="G16" i="68"/>
  <c r="H16" i="68"/>
  <c r="I16" i="68"/>
  <c r="J16" i="68"/>
  <c r="A17" i="68"/>
  <c r="B17" i="68"/>
  <c r="C17" i="68"/>
  <c r="D17" i="68"/>
  <c r="E17" i="68"/>
  <c r="F17" i="68"/>
  <c r="G17" i="68"/>
  <c r="H17" i="68"/>
  <c r="I17" i="68"/>
  <c r="J17" i="68"/>
  <c r="A18" i="68"/>
  <c r="B18" i="68"/>
  <c r="C18" i="68"/>
  <c r="D18" i="68"/>
  <c r="E18" i="68"/>
  <c r="F18" i="68"/>
  <c r="G18" i="68"/>
  <c r="H18" i="68"/>
  <c r="I18" i="68"/>
  <c r="J18" i="68"/>
  <c r="A19" i="68"/>
  <c r="B19" i="68"/>
  <c r="C19" i="68"/>
  <c r="D19" i="68"/>
  <c r="E19" i="68"/>
  <c r="F19" i="68"/>
  <c r="G19" i="68"/>
  <c r="H19" i="68"/>
  <c r="I19" i="68"/>
  <c r="J19" i="68"/>
  <c r="A20" i="68"/>
  <c r="B20" i="68"/>
  <c r="C20" i="68"/>
  <c r="D20" i="68"/>
  <c r="E20" i="68"/>
  <c r="F20" i="68"/>
  <c r="G20" i="68"/>
  <c r="H20" i="68"/>
  <c r="I20" i="68"/>
  <c r="J20" i="68"/>
  <c r="C11" i="68"/>
  <c r="D11" i="68"/>
  <c r="E11" i="68"/>
  <c r="F11" i="68"/>
  <c r="G11" i="68"/>
  <c r="H11" i="68"/>
  <c r="I11" i="68"/>
  <c r="J11" i="68"/>
  <c r="B11" i="68"/>
  <c r="A11" i="68"/>
  <c r="L21" i="68"/>
  <c r="K21" i="68"/>
  <c r="H17" i="69" s="1"/>
  <c r="G21" i="68"/>
  <c r="M20" i="68"/>
  <c r="N20" i="68" s="1"/>
  <c r="M19" i="68"/>
  <c r="N19" i="68" s="1"/>
  <c r="M18" i="68"/>
  <c r="N18" i="68" s="1"/>
  <c r="M17" i="68"/>
  <c r="N17" i="68" s="1"/>
  <c r="M16" i="68"/>
  <c r="N16" i="68" s="1"/>
  <c r="M15" i="68"/>
  <c r="N15" i="68" s="1"/>
  <c r="P15" i="68" s="1"/>
  <c r="M14" i="68"/>
  <c r="N14" i="68" s="1"/>
  <c r="M13" i="68"/>
  <c r="N13" i="68" s="1"/>
  <c r="M12" i="68"/>
  <c r="N12" i="68" s="1"/>
  <c r="M11" i="68"/>
  <c r="N4" i="68"/>
  <c r="C21" i="39"/>
  <c r="C22" i="39"/>
  <c r="C23" i="39"/>
  <c r="C24" i="39"/>
  <c r="C25" i="39"/>
  <c r="C26" i="39"/>
  <c r="O20" i="66"/>
  <c r="O19" i="66"/>
  <c r="O18" i="66"/>
  <c r="O17" i="66"/>
  <c r="O16" i="66"/>
  <c r="O15" i="66"/>
  <c r="O14" i="66"/>
  <c r="O13" i="66"/>
  <c r="O12" i="66"/>
  <c r="K21" i="66"/>
  <c r="H17" i="38" s="1"/>
  <c r="F21" i="68" l="1"/>
  <c r="H21" i="68"/>
  <c r="M21" i="68"/>
  <c r="P19" i="68"/>
  <c r="P13" i="68"/>
  <c r="P17" i="68"/>
  <c r="P12" i="68"/>
  <c r="P14" i="68"/>
  <c r="P16" i="68"/>
  <c r="P18" i="68"/>
  <c r="P20" i="68"/>
  <c r="N11" i="68"/>
  <c r="P11" i="68" s="1"/>
  <c r="L21" i="66"/>
  <c r="H21" i="66"/>
  <c r="G21" i="66"/>
  <c r="F21" i="66"/>
  <c r="M20" i="66"/>
  <c r="N20" i="66" s="1"/>
  <c r="M19" i="66"/>
  <c r="N19" i="66" s="1"/>
  <c r="M18" i="66"/>
  <c r="N18" i="66" s="1"/>
  <c r="M17" i="66"/>
  <c r="N17" i="66" s="1"/>
  <c r="M16" i="66"/>
  <c r="N16" i="66" s="1"/>
  <c r="M15" i="66"/>
  <c r="N15" i="66" s="1"/>
  <c r="M14" i="66"/>
  <c r="N14" i="66" s="1"/>
  <c r="M13" i="66"/>
  <c r="N13" i="66" s="1"/>
  <c r="M12" i="66"/>
  <c r="N12" i="66" s="1"/>
  <c r="M11" i="66"/>
  <c r="N11" i="66" s="1"/>
  <c r="N4" i="66"/>
  <c r="S11" i="54"/>
  <c r="O11" i="54"/>
  <c r="D20" i="60"/>
  <c r="N20" i="65"/>
  <c r="O20" i="65" s="1"/>
  <c r="M20" i="65"/>
  <c r="K20" i="65"/>
  <c r="J20" i="65"/>
  <c r="I20" i="65"/>
  <c r="H20" i="65"/>
  <c r="G20" i="65"/>
  <c r="F20" i="65"/>
  <c r="B20" i="65"/>
  <c r="A20" i="65"/>
  <c r="N19" i="65"/>
  <c r="M19" i="65"/>
  <c r="K19" i="65"/>
  <c r="J19" i="65"/>
  <c r="I19" i="65"/>
  <c r="H19" i="65"/>
  <c r="G19" i="65"/>
  <c r="F19" i="65"/>
  <c r="B19" i="65"/>
  <c r="A19" i="65"/>
  <c r="N18" i="65"/>
  <c r="M18" i="65"/>
  <c r="K18" i="65"/>
  <c r="J18" i="65"/>
  <c r="I18" i="65"/>
  <c r="H18" i="65"/>
  <c r="G18" i="65"/>
  <c r="F18" i="65"/>
  <c r="B18" i="65"/>
  <c r="A18" i="65"/>
  <c r="N17" i="65"/>
  <c r="M17" i="65"/>
  <c r="K17" i="65"/>
  <c r="J17" i="65"/>
  <c r="I17" i="65"/>
  <c r="H17" i="65"/>
  <c r="G17" i="65"/>
  <c r="F17" i="65"/>
  <c r="B17" i="65"/>
  <c r="A17" i="65"/>
  <c r="N16" i="65"/>
  <c r="M16" i="65"/>
  <c r="K16" i="65"/>
  <c r="J16" i="65"/>
  <c r="I16" i="65"/>
  <c r="H16" i="65"/>
  <c r="G16" i="65"/>
  <c r="F16" i="65"/>
  <c r="B16" i="65"/>
  <c r="A16" i="65"/>
  <c r="N15" i="65"/>
  <c r="M15" i="65"/>
  <c r="K15" i="65"/>
  <c r="J15" i="65"/>
  <c r="I15" i="65"/>
  <c r="H15" i="65"/>
  <c r="G15" i="65"/>
  <c r="F15" i="65"/>
  <c r="B15" i="65"/>
  <c r="A15" i="65"/>
  <c r="N14" i="65"/>
  <c r="M14" i="65"/>
  <c r="L14" i="65"/>
  <c r="K14" i="65"/>
  <c r="J14" i="65"/>
  <c r="I14" i="65"/>
  <c r="H14" i="65"/>
  <c r="G14" i="65"/>
  <c r="F14" i="65"/>
  <c r="C14" i="65"/>
  <c r="B14" i="65"/>
  <c r="A14" i="65"/>
  <c r="N13" i="65"/>
  <c r="M13" i="65"/>
  <c r="L13" i="65"/>
  <c r="K13" i="65"/>
  <c r="J13" i="65"/>
  <c r="I13" i="65"/>
  <c r="H13" i="65"/>
  <c r="G13" i="65"/>
  <c r="F13" i="65"/>
  <c r="C13" i="65"/>
  <c r="B13" i="65"/>
  <c r="A13" i="65"/>
  <c r="N12" i="65"/>
  <c r="M12" i="65"/>
  <c r="L12" i="65"/>
  <c r="K12" i="65"/>
  <c r="J12" i="65"/>
  <c r="I12" i="65"/>
  <c r="H12" i="65"/>
  <c r="G12" i="65"/>
  <c r="F12" i="65"/>
  <c r="C12" i="65"/>
  <c r="P12" i="65" s="1"/>
  <c r="U12" i="65" s="1"/>
  <c r="B12" i="65"/>
  <c r="A12" i="65"/>
  <c r="M11" i="65"/>
  <c r="O11" i="65" s="1"/>
  <c r="L11" i="65"/>
  <c r="K11" i="65"/>
  <c r="J11" i="65"/>
  <c r="I11" i="65"/>
  <c r="H11" i="65"/>
  <c r="G11" i="65"/>
  <c r="F11" i="65"/>
  <c r="B11" i="65"/>
  <c r="A11" i="65"/>
  <c r="S23" i="64"/>
  <c r="R20" i="64"/>
  <c r="R19" i="64"/>
  <c r="R18" i="64"/>
  <c r="R17" i="64"/>
  <c r="R16" i="64"/>
  <c r="R15" i="64"/>
  <c r="R14" i="64"/>
  <c r="R13" i="64"/>
  <c r="R12" i="64"/>
  <c r="R11" i="64"/>
  <c r="Q20" i="64"/>
  <c r="Q19" i="64"/>
  <c r="Q18" i="64"/>
  <c r="Q17" i="64"/>
  <c r="Q16" i="64"/>
  <c r="Q15" i="64"/>
  <c r="Q14" i="64"/>
  <c r="Q13" i="64"/>
  <c r="Q12" i="64"/>
  <c r="Q11" i="64"/>
  <c r="L20" i="64"/>
  <c r="K20" i="64"/>
  <c r="I20" i="64"/>
  <c r="H20" i="64"/>
  <c r="G20" i="64"/>
  <c r="F20" i="64"/>
  <c r="D20" i="64"/>
  <c r="B20" i="64"/>
  <c r="A20" i="64"/>
  <c r="L19" i="64"/>
  <c r="K19" i="64"/>
  <c r="I19" i="64"/>
  <c r="H19" i="64"/>
  <c r="G19" i="64"/>
  <c r="F19" i="64"/>
  <c r="D19" i="64"/>
  <c r="B19" i="64"/>
  <c r="A19" i="64"/>
  <c r="L18" i="64"/>
  <c r="K18" i="64"/>
  <c r="I18" i="64"/>
  <c r="H18" i="64"/>
  <c r="G18" i="64"/>
  <c r="F18" i="64"/>
  <c r="D18" i="64"/>
  <c r="B18" i="64"/>
  <c r="A18" i="64"/>
  <c r="L17" i="64"/>
  <c r="K17" i="64"/>
  <c r="I17" i="64"/>
  <c r="H17" i="64"/>
  <c r="G17" i="64"/>
  <c r="F17" i="64"/>
  <c r="D17" i="64"/>
  <c r="B17" i="64"/>
  <c r="A17" i="64"/>
  <c r="L16" i="64"/>
  <c r="K16" i="64"/>
  <c r="I16" i="64"/>
  <c r="H16" i="64"/>
  <c r="G16" i="64"/>
  <c r="F16" i="64"/>
  <c r="D16" i="64"/>
  <c r="B16" i="64"/>
  <c r="A16" i="64"/>
  <c r="L15" i="64"/>
  <c r="K15" i="64"/>
  <c r="I15" i="64"/>
  <c r="H15" i="64"/>
  <c r="G15" i="64"/>
  <c r="F15" i="64"/>
  <c r="D15" i="64"/>
  <c r="B15" i="64"/>
  <c r="A15" i="64"/>
  <c r="L14" i="64"/>
  <c r="K14" i="64"/>
  <c r="J14" i="64"/>
  <c r="I14" i="64"/>
  <c r="H14" i="64"/>
  <c r="G14" i="64"/>
  <c r="F14" i="64"/>
  <c r="D14" i="64"/>
  <c r="C14" i="64"/>
  <c r="B14" i="64"/>
  <c r="A14" i="64"/>
  <c r="L13" i="64"/>
  <c r="K13" i="64"/>
  <c r="J13" i="64"/>
  <c r="I13" i="64"/>
  <c r="H13" i="64"/>
  <c r="G13" i="64"/>
  <c r="F13" i="64"/>
  <c r="D13" i="64"/>
  <c r="C13" i="64"/>
  <c r="B13" i="64"/>
  <c r="A13" i="64"/>
  <c r="L12" i="64"/>
  <c r="K12" i="64"/>
  <c r="J12" i="64"/>
  <c r="I12" i="64"/>
  <c r="H12" i="64"/>
  <c r="G12" i="64"/>
  <c r="F12" i="64"/>
  <c r="D12" i="64"/>
  <c r="C12" i="64"/>
  <c r="B12" i="64"/>
  <c r="A12" i="64"/>
  <c r="L11" i="64"/>
  <c r="K11" i="64"/>
  <c r="J11" i="64"/>
  <c r="I11" i="64"/>
  <c r="H11" i="64"/>
  <c r="G11" i="64"/>
  <c r="F11" i="64"/>
  <c r="D11" i="64"/>
  <c r="C11" i="64"/>
  <c r="B11" i="64"/>
  <c r="A11" i="64"/>
  <c r="J20" i="63"/>
  <c r="I20" i="63"/>
  <c r="H20" i="63"/>
  <c r="G20" i="63"/>
  <c r="J19" i="63"/>
  <c r="I19" i="63"/>
  <c r="H19" i="63"/>
  <c r="G19" i="63"/>
  <c r="J18" i="63"/>
  <c r="I18" i="63"/>
  <c r="H18" i="63"/>
  <c r="G18" i="63"/>
  <c r="J17" i="63"/>
  <c r="I17" i="63"/>
  <c r="H17" i="63"/>
  <c r="G17" i="63"/>
  <c r="J16" i="63"/>
  <c r="I16" i="63"/>
  <c r="H16" i="63"/>
  <c r="G16" i="63"/>
  <c r="J15" i="63"/>
  <c r="I15" i="63"/>
  <c r="H15" i="63"/>
  <c r="G15" i="63"/>
  <c r="J14" i="63"/>
  <c r="I14" i="63"/>
  <c r="H14" i="63"/>
  <c r="G14" i="63"/>
  <c r="J13" i="63"/>
  <c r="I13" i="63"/>
  <c r="H13" i="63"/>
  <c r="G13" i="63"/>
  <c r="J12" i="63"/>
  <c r="I12" i="63"/>
  <c r="H12" i="63"/>
  <c r="G12" i="63"/>
  <c r="J11" i="63"/>
  <c r="I11" i="63"/>
  <c r="I21" i="63" s="1"/>
  <c r="H11" i="63"/>
  <c r="G11" i="63"/>
  <c r="G21" i="63" s="1"/>
  <c r="F20" i="63"/>
  <c r="E20" i="63"/>
  <c r="D20" i="63"/>
  <c r="C20" i="63"/>
  <c r="F19" i="63"/>
  <c r="E19" i="63"/>
  <c r="D19" i="63"/>
  <c r="C19" i="63"/>
  <c r="F18" i="63"/>
  <c r="E18" i="63"/>
  <c r="D18" i="63"/>
  <c r="C18" i="63"/>
  <c r="F17" i="63"/>
  <c r="E17" i="63"/>
  <c r="D17" i="63"/>
  <c r="C17" i="63"/>
  <c r="F16" i="63"/>
  <c r="E16" i="63"/>
  <c r="D16" i="63"/>
  <c r="C16" i="63"/>
  <c r="F15" i="63"/>
  <c r="E15" i="63"/>
  <c r="D15" i="63"/>
  <c r="C15" i="63"/>
  <c r="F14" i="63"/>
  <c r="E14" i="63"/>
  <c r="D14" i="63"/>
  <c r="C14" i="63"/>
  <c r="F13" i="63"/>
  <c r="E13" i="63"/>
  <c r="D13" i="63"/>
  <c r="C13" i="63"/>
  <c r="E12" i="63"/>
  <c r="O12" i="63" s="1"/>
  <c r="D12" i="63"/>
  <c r="C12" i="63"/>
  <c r="E11" i="63"/>
  <c r="O11" i="63" s="1"/>
  <c r="D11" i="63"/>
  <c r="C11" i="63"/>
  <c r="B20" i="63"/>
  <c r="B19" i="63"/>
  <c r="B18" i="63"/>
  <c r="B17" i="63"/>
  <c r="B16" i="63"/>
  <c r="B15" i="63"/>
  <c r="B14" i="63"/>
  <c r="B13" i="63"/>
  <c r="B12" i="63"/>
  <c r="B11" i="63"/>
  <c r="A20" i="63"/>
  <c r="A19" i="63"/>
  <c r="A18" i="63"/>
  <c r="A17" i="63"/>
  <c r="A16" i="63"/>
  <c r="A15" i="63"/>
  <c r="A14" i="63"/>
  <c r="A13" i="63"/>
  <c r="A12" i="63"/>
  <c r="A11" i="63"/>
  <c r="R21" i="65"/>
  <c r="Q21" i="65"/>
  <c r="H16" i="69" s="1"/>
  <c r="S20" i="65"/>
  <c r="T20" i="65" s="1"/>
  <c r="S19" i="65"/>
  <c r="T19" i="65" s="1"/>
  <c r="S18" i="65"/>
  <c r="T18" i="65" s="1"/>
  <c r="V18" i="65" s="1"/>
  <c r="S17" i="65"/>
  <c r="T17" i="65" s="1"/>
  <c r="V17" i="65" s="1"/>
  <c r="S16" i="65"/>
  <c r="T16" i="65" s="1"/>
  <c r="V16" i="65" s="1"/>
  <c r="S15" i="65"/>
  <c r="T15" i="65" s="1"/>
  <c r="V15" i="65" s="1"/>
  <c r="S14" i="65"/>
  <c r="T14" i="65" s="1"/>
  <c r="S13" i="65"/>
  <c r="T13" i="65" s="1"/>
  <c r="S12" i="65"/>
  <c r="T12" i="65" s="1"/>
  <c r="S11" i="65"/>
  <c r="T4" i="65"/>
  <c r="P21" i="64"/>
  <c r="O21" i="64"/>
  <c r="S20" i="64"/>
  <c r="T20" i="64" s="1"/>
  <c r="S19" i="64"/>
  <c r="T19" i="64" s="1"/>
  <c r="S18" i="64"/>
  <c r="T18" i="64" s="1"/>
  <c r="S17" i="64"/>
  <c r="T17" i="64" s="1"/>
  <c r="S16" i="64"/>
  <c r="T16" i="64" s="1"/>
  <c r="S15" i="64"/>
  <c r="T15" i="64" s="1"/>
  <c r="S14" i="64"/>
  <c r="T14" i="64" s="1"/>
  <c r="S13" i="64"/>
  <c r="T13" i="64" s="1"/>
  <c r="S12" i="64"/>
  <c r="T12" i="64" s="1"/>
  <c r="S11" i="64"/>
  <c r="T4" i="64"/>
  <c r="R23" i="63"/>
  <c r="L21" i="63"/>
  <c r="K21" i="63"/>
  <c r="H14" i="69" s="1"/>
  <c r="M20" i="63"/>
  <c r="M19" i="63"/>
  <c r="N19" i="63" s="1"/>
  <c r="M18" i="63"/>
  <c r="N18" i="63" s="1"/>
  <c r="M17" i="63"/>
  <c r="M16" i="63"/>
  <c r="M15" i="63"/>
  <c r="M14" i="63"/>
  <c r="N14" i="63" s="1"/>
  <c r="M13" i="63"/>
  <c r="M12" i="63"/>
  <c r="M11" i="63"/>
  <c r="N4" i="63"/>
  <c r="G8" i="36"/>
  <c r="E8" i="62"/>
  <c r="G9" i="62" s="1"/>
  <c r="B8" i="62"/>
  <c r="G8" i="62" s="1"/>
  <c r="E7" i="62"/>
  <c r="G7" i="62" s="1"/>
  <c r="G25" i="62"/>
  <c r="G24" i="62"/>
  <c r="G23" i="62"/>
  <c r="G22" i="62"/>
  <c r="G21" i="62"/>
  <c r="G20" i="62"/>
  <c r="B7" i="62"/>
  <c r="G10" i="61"/>
  <c r="G9" i="61"/>
  <c r="G8" i="61"/>
  <c r="O12" i="65" l="1"/>
  <c r="O16" i="65"/>
  <c r="P13" i="65"/>
  <c r="U13" i="65" s="1"/>
  <c r="V13" i="65" s="1"/>
  <c r="V12" i="65"/>
  <c r="P14" i="65"/>
  <c r="U14" i="65" s="1"/>
  <c r="V14" i="65" s="1"/>
  <c r="P11" i="65"/>
  <c r="U11" i="64"/>
  <c r="H21" i="64"/>
  <c r="O16" i="63"/>
  <c r="O20" i="63"/>
  <c r="O15" i="65"/>
  <c r="O19" i="65"/>
  <c r="S21" i="65"/>
  <c r="J21" i="65"/>
  <c r="O14" i="65"/>
  <c r="O18" i="65"/>
  <c r="G21" i="64"/>
  <c r="N16" i="63"/>
  <c r="N20" i="63"/>
  <c r="N12" i="63"/>
  <c r="P12" i="63" s="1"/>
  <c r="N17" i="63"/>
  <c r="O13" i="63"/>
  <c r="O14" i="63"/>
  <c r="P14" i="63" s="1"/>
  <c r="O18" i="63"/>
  <c r="P18" i="63" s="1"/>
  <c r="N25" i="63"/>
  <c r="H21" i="63"/>
  <c r="N11" i="63"/>
  <c r="P11" i="63" s="1"/>
  <c r="N15" i="63"/>
  <c r="O13" i="65"/>
  <c r="O17" i="65"/>
  <c r="K21" i="65"/>
  <c r="H10" i="69"/>
  <c r="H15" i="69"/>
  <c r="H18" i="69" s="1"/>
  <c r="O15" i="63"/>
  <c r="O19" i="63"/>
  <c r="P19" i="63" s="1"/>
  <c r="P21" i="68"/>
  <c r="N21" i="68"/>
  <c r="P13" i="66"/>
  <c r="P17" i="66"/>
  <c r="P12" i="66"/>
  <c r="P14" i="66"/>
  <c r="P16" i="66"/>
  <c r="P18" i="66"/>
  <c r="P20" i="66"/>
  <c r="P15" i="66"/>
  <c r="P19" i="66"/>
  <c r="N21" i="66"/>
  <c r="P11" i="66"/>
  <c r="M21" i="66"/>
  <c r="M21" i="63"/>
  <c r="T11" i="65"/>
  <c r="I21" i="65"/>
  <c r="I21" i="64"/>
  <c r="S21" i="64"/>
  <c r="O17" i="63"/>
  <c r="P20" i="63"/>
  <c r="N13" i="63"/>
  <c r="T11" i="64"/>
  <c r="P13" i="63" l="1"/>
  <c r="N25" i="68"/>
  <c r="T25" i="65"/>
  <c r="U11" i="65"/>
  <c r="V11" i="65" s="1"/>
  <c r="T21" i="65"/>
  <c r="V11" i="64"/>
  <c r="P16" i="63"/>
  <c r="P15" i="63"/>
  <c r="P17" i="63"/>
  <c r="I18" i="69"/>
  <c r="P21" i="66"/>
  <c r="P25" i="66" s="1"/>
  <c r="O25" i="68" s="1"/>
  <c r="T21" i="64"/>
  <c r="N21" i="63"/>
  <c r="P21" i="63" l="1"/>
  <c r="M25" i="63" s="1"/>
  <c r="P25" i="68"/>
  <c r="D17" i="39" s="1"/>
  <c r="D17" i="36"/>
  <c r="G10" i="60" l="1"/>
  <c r="G9" i="60"/>
  <c r="G8" i="60"/>
  <c r="F22" i="38"/>
  <c r="D22" i="38"/>
  <c r="B22" i="38"/>
  <c r="I21" i="58"/>
  <c r="R21" i="58"/>
  <c r="Q21" i="58"/>
  <c r="H16" i="38" s="1"/>
  <c r="K21" i="58"/>
  <c r="J21" i="58"/>
  <c r="S20" i="58"/>
  <c r="T20" i="58" s="1"/>
  <c r="O20" i="58"/>
  <c r="L20" i="58"/>
  <c r="L20" i="65" s="1"/>
  <c r="C20" i="58"/>
  <c r="C20" i="65" s="1"/>
  <c r="S19" i="58"/>
  <c r="T19" i="58" s="1"/>
  <c r="O19" i="58"/>
  <c r="L19" i="58"/>
  <c r="L19" i="65" s="1"/>
  <c r="C19" i="58"/>
  <c r="C19" i="65" s="1"/>
  <c r="S18" i="58"/>
  <c r="T18" i="58" s="1"/>
  <c r="O18" i="58"/>
  <c r="L18" i="58"/>
  <c r="L18" i="65" s="1"/>
  <c r="C18" i="65"/>
  <c r="S17" i="58"/>
  <c r="T17" i="58" s="1"/>
  <c r="L17" i="65"/>
  <c r="C17" i="65"/>
  <c r="S16" i="58"/>
  <c r="T16" i="58" s="1"/>
  <c r="L16" i="65"/>
  <c r="C16" i="65"/>
  <c r="S15" i="58"/>
  <c r="T15" i="58" s="1"/>
  <c r="L15" i="65"/>
  <c r="C15" i="65"/>
  <c r="S14" i="58"/>
  <c r="T14" i="58" s="1"/>
  <c r="S13" i="58"/>
  <c r="T13" i="58" s="1"/>
  <c r="S12" i="58"/>
  <c r="T12" i="58" s="1"/>
  <c r="S11" i="58"/>
  <c r="T11" i="58" s="1"/>
  <c r="V11" i="58" s="1"/>
  <c r="T4" i="58"/>
  <c r="M16" i="56"/>
  <c r="M16" i="64" s="1"/>
  <c r="J16" i="56"/>
  <c r="J16" i="64" s="1"/>
  <c r="M20" i="56"/>
  <c r="M20" i="64" s="1"/>
  <c r="M19" i="56"/>
  <c r="M19" i="64" s="1"/>
  <c r="M18" i="56"/>
  <c r="M18" i="64" s="1"/>
  <c r="M17" i="56"/>
  <c r="M17" i="64" s="1"/>
  <c r="M15" i="56"/>
  <c r="M15" i="64" s="1"/>
  <c r="M12" i="64"/>
  <c r="C20" i="64"/>
  <c r="C19" i="64"/>
  <c r="C18" i="64"/>
  <c r="C17" i="64"/>
  <c r="C16" i="64"/>
  <c r="C15" i="64"/>
  <c r="J20" i="56"/>
  <c r="J20" i="64" s="1"/>
  <c r="J19" i="56"/>
  <c r="J19" i="64" s="1"/>
  <c r="J18" i="56"/>
  <c r="J18" i="64" s="1"/>
  <c r="J17" i="56"/>
  <c r="J17" i="64" s="1"/>
  <c r="J15" i="56"/>
  <c r="J15" i="64" s="1"/>
  <c r="S12" i="54"/>
  <c r="S13" i="54"/>
  <c r="P21" i="56"/>
  <c r="O21" i="56"/>
  <c r="H15" i="38" s="1"/>
  <c r="I21" i="56"/>
  <c r="H21" i="56"/>
  <c r="G21" i="56"/>
  <c r="S20" i="56"/>
  <c r="T20" i="56" s="1"/>
  <c r="S19" i="56"/>
  <c r="T19" i="56" s="1"/>
  <c r="S18" i="56"/>
  <c r="T18" i="56" s="1"/>
  <c r="S17" i="56"/>
  <c r="T17" i="56" s="1"/>
  <c r="S16" i="56"/>
  <c r="T16" i="56" s="1"/>
  <c r="S15" i="56"/>
  <c r="T15" i="56" s="1"/>
  <c r="S14" i="56"/>
  <c r="T14" i="56" s="1"/>
  <c r="S13" i="56"/>
  <c r="T13" i="56" s="1"/>
  <c r="S12" i="56"/>
  <c r="T12" i="56" s="1"/>
  <c r="S11" i="56"/>
  <c r="T11" i="56" s="1"/>
  <c r="T4" i="56"/>
  <c r="S14" i="54"/>
  <c r="S15" i="54"/>
  <c r="S16" i="54"/>
  <c r="S17" i="54"/>
  <c r="S18" i="54"/>
  <c r="S19" i="54"/>
  <c r="S20" i="54"/>
  <c r="H21" i="54"/>
  <c r="I21" i="54"/>
  <c r="K21" i="54"/>
  <c r="L21" i="54"/>
  <c r="G21" i="54"/>
  <c r="O12" i="54"/>
  <c r="O13" i="54"/>
  <c r="O14" i="54"/>
  <c r="O15" i="54"/>
  <c r="O16" i="54"/>
  <c r="O17" i="54"/>
  <c r="O18" i="54"/>
  <c r="O19" i="54"/>
  <c r="O20" i="54"/>
  <c r="M12" i="54"/>
  <c r="M13" i="54"/>
  <c r="M14" i="54"/>
  <c r="M15" i="54"/>
  <c r="M16" i="54"/>
  <c r="M17" i="54"/>
  <c r="M18" i="54"/>
  <c r="M19" i="54"/>
  <c r="M20" i="54"/>
  <c r="P15" i="65" l="1"/>
  <c r="U13" i="56"/>
  <c r="V13" i="56" s="1"/>
  <c r="N13" i="64"/>
  <c r="U13" i="64" s="1"/>
  <c r="V13" i="64" s="1"/>
  <c r="P17" i="65"/>
  <c r="P18" i="65"/>
  <c r="P19" i="65"/>
  <c r="P16" i="65"/>
  <c r="P20" i="65"/>
  <c r="N16" i="56"/>
  <c r="H10" i="38"/>
  <c r="H14" i="38"/>
  <c r="H18" i="38" s="1"/>
  <c r="V18" i="58"/>
  <c r="V17" i="58"/>
  <c r="P18" i="58"/>
  <c r="T21" i="58"/>
  <c r="P19" i="58"/>
  <c r="V13" i="58"/>
  <c r="P20" i="58"/>
  <c r="V20" i="58"/>
  <c r="V12" i="58"/>
  <c r="U15" i="58"/>
  <c r="V15" i="58" s="1"/>
  <c r="S21" i="58"/>
  <c r="U16" i="58"/>
  <c r="V16" i="58" s="1"/>
  <c r="V14" i="58"/>
  <c r="V19" i="58"/>
  <c r="N20" i="56"/>
  <c r="N17" i="56"/>
  <c r="N18" i="56"/>
  <c r="N15" i="56"/>
  <c r="N19" i="56"/>
  <c r="S21" i="56"/>
  <c r="V11" i="56"/>
  <c r="I18" i="38" l="1"/>
  <c r="U19" i="56"/>
  <c r="V19" i="56" s="1"/>
  <c r="N19" i="64"/>
  <c r="U19" i="64" s="1"/>
  <c r="V19" i="64" s="1"/>
  <c r="U17" i="56"/>
  <c r="V17" i="56" s="1"/>
  <c r="N17" i="64"/>
  <c r="U17" i="64" s="1"/>
  <c r="V17" i="64" s="1"/>
  <c r="U15" i="56"/>
  <c r="V15" i="56" s="1"/>
  <c r="N15" i="64"/>
  <c r="U15" i="64" s="1"/>
  <c r="V15" i="64" s="1"/>
  <c r="N20" i="64"/>
  <c r="U20" i="64" s="1"/>
  <c r="V20" i="64" s="1"/>
  <c r="U20" i="56"/>
  <c r="V20" i="56" s="1"/>
  <c r="U14" i="56"/>
  <c r="V14" i="56" s="1"/>
  <c r="N14" i="64"/>
  <c r="U14" i="64" s="1"/>
  <c r="V14" i="64" s="1"/>
  <c r="U12" i="56"/>
  <c r="V12" i="56" s="1"/>
  <c r="N12" i="64"/>
  <c r="U18" i="56"/>
  <c r="V18" i="56" s="1"/>
  <c r="N18" i="64"/>
  <c r="U18" i="64" s="1"/>
  <c r="V18" i="64" s="1"/>
  <c r="U16" i="56"/>
  <c r="V16" i="56" s="1"/>
  <c r="N16" i="64"/>
  <c r="U16" i="64" s="1"/>
  <c r="V16" i="64" s="1"/>
  <c r="V21" i="65"/>
  <c r="S25" i="65" s="1"/>
  <c r="V21" i="58"/>
  <c r="T25" i="58" s="1"/>
  <c r="T21" i="56"/>
  <c r="U12" i="64" l="1"/>
  <c r="V12" i="64" s="1"/>
  <c r="V21" i="64" s="1"/>
  <c r="S25" i="64" s="1"/>
  <c r="T25" i="64"/>
  <c r="V21" i="56"/>
  <c r="T25" i="56" s="1"/>
  <c r="V25" i="56" s="1"/>
  <c r="V25" i="58"/>
  <c r="R23" i="54"/>
  <c r="M11" i="54"/>
  <c r="N4" i="54"/>
  <c r="G9" i="15"/>
  <c r="G10" i="15"/>
  <c r="B7" i="36"/>
  <c r="W5" i="7"/>
  <c r="M21" i="54" l="1"/>
  <c r="N11" i="54"/>
  <c r="P11" i="54" s="1"/>
  <c r="D13" i="36"/>
  <c r="U25" i="65"/>
  <c r="V25" i="65" s="1"/>
  <c r="D12" i="36"/>
  <c r="U25" i="64"/>
  <c r="N13" i="54"/>
  <c r="N17" i="54"/>
  <c r="P17" i="54" s="1"/>
  <c r="N14" i="54"/>
  <c r="P14" i="54" s="1"/>
  <c r="N20" i="54"/>
  <c r="P20" i="54" s="1"/>
  <c r="N15" i="54"/>
  <c r="P15" i="54" s="1"/>
  <c r="N16" i="54"/>
  <c r="P16" i="54" s="1"/>
  <c r="N12" i="54"/>
  <c r="P12" i="54" s="1"/>
  <c r="N18" i="54"/>
  <c r="P18" i="54" s="1"/>
  <c r="N19" i="54"/>
  <c r="P19" i="54" s="1"/>
  <c r="D13" i="39" l="1"/>
  <c r="V25" i="64"/>
  <c r="D12" i="39" s="1"/>
  <c r="P13" i="54"/>
  <c r="P21" i="54" s="1"/>
  <c r="N21" i="54"/>
  <c r="H25" i="38"/>
  <c r="H24" i="38"/>
  <c r="G8" i="15"/>
  <c r="I25" i="38"/>
  <c r="I24" i="38"/>
  <c r="I22" i="38"/>
  <c r="G7" i="36"/>
  <c r="N3" i="7"/>
  <c r="N25" i="54" l="1"/>
  <c r="P25" i="54" s="1"/>
  <c r="Q11" i="7"/>
  <c r="P11" i="7"/>
  <c r="D11" i="36" l="1"/>
  <c r="O25" i="63"/>
  <c r="P25" i="63" s="1"/>
  <c r="D11" i="39" s="1"/>
  <c r="D14" i="39" s="1"/>
  <c r="D16" i="39" s="1"/>
  <c r="D18" i="39" s="1"/>
  <c r="H8" i="69" s="1"/>
  <c r="H9" i="69" s="1"/>
  <c r="E7" i="39"/>
  <c r="B7" i="39" l="1"/>
  <c r="W6" i="7" l="1"/>
  <c r="A14" i="7" s="1"/>
  <c r="A3" i="62" l="1"/>
  <c r="A12" i="61"/>
  <c r="A15" i="61"/>
  <c r="A15" i="15"/>
  <c r="A3" i="36"/>
  <c r="A12" i="15"/>
  <c r="A4" i="69"/>
  <c r="A2" i="68"/>
  <c r="A3" i="39"/>
  <c r="A2" i="66"/>
  <c r="A12" i="60"/>
  <c r="A15" i="60"/>
  <c r="A2" i="65"/>
  <c r="A2" i="64"/>
  <c r="A2" i="63"/>
  <c r="A2" i="58"/>
  <c r="A2" i="56"/>
  <c r="A2" i="54"/>
  <c r="A4" i="38"/>
  <c r="E8" i="39" l="1"/>
  <c r="B8" i="39"/>
  <c r="D14" i="36" l="1"/>
  <c r="D16" i="36" s="1"/>
  <c r="W7" i="7" s="1"/>
  <c r="G18" i="7" s="1"/>
  <c r="D18" i="36" l="1"/>
  <c r="H8" i="38" s="1"/>
  <c r="H9" i="3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3" authorId="0" shapeId="0" xr:uid="{74013C61-4939-47FA-958B-3C7AD3AFC5E4}">
      <text>
        <r>
          <rPr>
            <sz val="10"/>
            <color indexed="81"/>
            <rFont val="MS P ゴシック"/>
            <family val="3"/>
            <charset val="128"/>
          </rPr>
          <t>初期値で４月１日が入力されていますので、申請日に修正ください。</t>
        </r>
      </text>
    </comment>
    <comment ref="F8" authorId="0" shapeId="0" xr:uid="{BD082F67-C75E-4683-95A8-CACD28CB9BDB}">
      <text>
        <r>
          <rPr>
            <sz val="10"/>
            <color indexed="81"/>
            <rFont val="MS P ゴシック"/>
            <family val="3"/>
            <charset val="128"/>
          </rPr>
          <t>法人名は正式名称で記載ください。
×（福）や（有）</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7" authorId="0" shapeId="0" xr:uid="{2B3BE4FA-5BA6-4B3D-B6B1-7A0BBDC26464}">
      <text>
        <r>
          <rPr>
            <sz val="9"/>
            <color indexed="81"/>
            <rFont val="MS P ゴシック"/>
            <family val="3"/>
            <charset val="128"/>
          </rPr>
          <t>通信環境整備費用や、PC・タブレット端末等の情報端末の導入費を</t>
        </r>
        <r>
          <rPr>
            <b/>
            <sz val="9"/>
            <color indexed="81"/>
            <rFont val="MS P ゴシック"/>
            <family val="3"/>
            <charset val="128"/>
          </rPr>
          <t>すべて含める</t>
        </r>
        <r>
          <rPr>
            <sz val="9"/>
            <color indexed="81"/>
            <rFont val="MS P ゴシック"/>
            <family val="3"/>
            <charset val="128"/>
          </rPr>
          <t>こと。　
※税抜きで記入※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8" authorId="0" shapeId="0" xr:uid="{9BCB400A-0533-404F-9468-DBF45E31C874}">
      <text>
        <r>
          <rPr>
            <sz val="10"/>
            <color indexed="81"/>
            <rFont val="MS P ゴシック"/>
            <family val="3"/>
            <charset val="128"/>
          </rPr>
          <t>次年度以降も連絡のとれるアドレス
としてください。
（３年間導入効果報告の義務があります</t>
        </r>
        <r>
          <rPr>
            <b/>
            <sz val="10"/>
            <color indexed="81"/>
            <rFont val="MS P ゴシック"/>
            <family val="3"/>
            <charset val="128"/>
          </rPr>
          <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7" authorId="0" shapeId="0" xr:uid="{557C677E-B37C-43B2-9C88-1AF9FC45C047}">
      <text>
        <r>
          <rPr>
            <sz val="9"/>
            <color indexed="81"/>
            <rFont val="MS P ゴシック"/>
            <family val="3"/>
            <charset val="128"/>
          </rPr>
          <t>介護テクノロジー利用の重点分野をご参照ください。
県の指示がない限り、「その他」は選択できません。</t>
        </r>
      </text>
    </comment>
    <comment ref="G7" authorId="0" shapeId="0" xr:uid="{F2EE6FE7-6BE1-4218-A4C8-49E9BF838CEE}">
      <text>
        <r>
          <rPr>
            <sz val="9"/>
            <color indexed="81"/>
            <rFont val="MS P ゴシック"/>
            <family val="3"/>
            <charset val="128"/>
          </rPr>
          <t>左記の機器等と併せて導入する各情報端末の台数、通信環境（WiFi等）整備費用の有無を記入ください。
付帯費用のみの申請はできません。</t>
        </r>
      </text>
    </comment>
    <comment ref="K7" authorId="0" shapeId="0" xr:uid="{FC255E85-443D-4B0D-9144-4890569E050F}">
      <text>
        <r>
          <rPr>
            <sz val="9"/>
            <color indexed="81"/>
            <rFont val="MS P ゴシック"/>
            <family val="3"/>
            <charset val="128"/>
          </rPr>
          <t>通信環境整備費用や、PC・タブレット端末等の情報端末の導入費を</t>
        </r>
        <r>
          <rPr>
            <b/>
            <sz val="9"/>
            <color indexed="81"/>
            <rFont val="MS P ゴシック"/>
            <family val="3"/>
            <charset val="128"/>
          </rPr>
          <t>すべて含める</t>
        </r>
        <r>
          <rPr>
            <sz val="9"/>
            <color indexed="81"/>
            <rFont val="MS P ゴシック"/>
            <family val="3"/>
            <charset val="128"/>
          </rPr>
          <t>こと。　
※税抜きで記入※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7" authorId="0" shapeId="0" xr:uid="{C8444DC7-9A11-4A99-91E7-131BEE80F1C2}">
      <text>
        <r>
          <rPr>
            <sz val="9"/>
            <color indexed="81"/>
            <rFont val="MS P ゴシック"/>
            <family val="3"/>
            <charset val="128"/>
          </rPr>
          <t>左記のソフトと併せて導入する各情報端末の台数、通信環境（WiFi等）整備費用の有無を記入ください。
付帯費用のみの申請はできません。</t>
        </r>
      </text>
    </comment>
    <comment ref="O7" authorId="0" shapeId="0" xr:uid="{8E772B5E-31A9-4D0F-9329-7780E977DB6D}">
      <text>
        <r>
          <rPr>
            <sz val="9"/>
            <color indexed="81"/>
            <rFont val="MS P ゴシック"/>
            <family val="3"/>
            <charset val="128"/>
          </rPr>
          <t>通信環境整備費用や、PC・タブレット端末等の情報端末の導入費を</t>
        </r>
        <r>
          <rPr>
            <b/>
            <sz val="9"/>
            <color indexed="81"/>
            <rFont val="MS P ゴシック"/>
            <family val="3"/>
            <charset val="128"/>
          </rPr>
          <t>すべて含める</t>
        </r>
        <r>
          <rPr>
            <sz val="9"/>
            <color indexed="81"/>
            <rFont val="MS P ゴシック"/>
            <family val="3"/>
            <charset val="128"/>
          </rPr>
          <t>こと。　
※税抜きで記入※</t>
        </r>
      </text>
    </comment>
    <comment ref="Q7" authorId="0" shapeId="0" xr:uid="{E11D164D-5D9A-411F-AA49-67CBAD19A0D4}">
      <text>
        <r>
          <rPr>
            <sz val="9"/>
            <color indexed="81"/>
            <rFont val="MS P ゴシック"/>
            <family val="3"/>
            <charset val="128"/>
          </rPr>
          <t>ライセンス数により価格が変動しないソフトの場合は「変動なし」を選択ください。</t>
        </r>
      </text>
    </comment>
    <comment ref="R7" authorId="0" shapeId="0" xr:uid="{FA4661F7-65AD-4891-8428-FEB9F0E1C0E2}">
      <text>
        <r>
          <rPr>
            <sz val="9"/>
            <color indexed="81"/>
            <rFont val="MS P ゴシック"/>
            <family val="3"/>
            <charset val="128"/>
          </rPr>
          <t>ケアプランデータ連携システム等によりケアプランを５事業所以上と連携する場合は補助上限額に５万円が加算されます。※連携事業所名の記載された資料の提出が必要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7" authorId="0" shapeId="0" xr:uid="{A545D069-D406-43B0-AFE9-1F5C85EBCA24}">
      <text>
        <r>
          <rPr>
            <sz val="9"/>
            <color indexed="81"/>
            <rFont val="MS P ゴシック"/>
            <family val="3"/>
            <charset val="128"/>
          </rPr>
          <t>介護テクノロジー利用の重点分野をご参照ください。
県の指示がない限り、「その他」は選択できません。</t>
        </r>
      </text>
    </comment>
    <comment ref="I7" authorId="0" shapeId="0" xr:uid="{099131DA-6AA8-4EAF-928B-4891B85A4CD0}">
      <text>
        <r>
          <rPr>
            <sz val="9"/>
            <color indexed="81"/>
            <rFont val="MS P ゴシック"/>
            <family val="3"/>
            <charset val="128"/>
          </rPr>
          <t>左記の機器等と併せて導入する各情報端末の台数、通信環境（WiFi等）整備費用の有無を記入ください。
付帯費用のみの申請はできません。</t>
        </r>
      </text>
    </comment>
    <comment ref="Q7" authorId="0" shapeId="0" xr:uid="{43B7B1D8-E98C-4F4F-8F48-3148A14F58FE}">
      <text>
        <r>
          <rPr>
            <sz val="9"/>
            <color indexed="81"/>
            <rFont val="MS P ゴシック"/>
            <family val="3"/>
            <charset val="128"/>
          </rPr>
          <t>通信環境整備費用や、PC・タブレット端末等の情報端末の導入費を</t>
        </r>
        <r>
          <rPr>
            <b/>
            <sz val="9"/>
            <color indexed="81"/>
            <rFont val="MS P ゴシック"/>
            <family val="3"/>
            <charset val="128"/>
          </rPr>
          <t>すべて含める</t>
        </r>
        <r>
          <rPr>
            <sz val="9"/>
            <color indexed="81"/>
            <rFont val="MS P ゴシック"/>
            <family val="3"/>
            <charset val="128"/>
          </rPr>
          <t>こと。　
※税抜きで記入※</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7" authorId="0" shapeId="0" xr:uid="{E79B02A2-FCA5-468D-A7AF-75F0B46C9902}">
      <text>
        <r>
          <rPr>
            <sz val="9"/>
            <color indexed="81"/>
            <rFont val="MS P ゴシック"/>
            <family val="3"/>
            <charset val="128"/>
          </rPr>
          <t xml:space="preserve">導入する各情報端末の台数、通信環境（WiFi等）整備費用の有無を記入ください。
</t>
        </r>
        <r>
          <rPr>
            <u/>
            <sz val="9"/>
            <color indexed="81"/>
            <rFont val="MS P ゴシック"/>
            <family val="3"/>
            <charset val="128"/>
          </rPr>
          <t>介護ソフト等を導入済み</t>
        </r>
        <r>
          <rPr>
            <sz val="9"/>
            <color indexed="81"/>
            <rFont val="MS P ゴシック"/>
            <family val="3"/>
            <charset val="128"/>
          </rPr>
          <t>の場合は、活用促進費用のみの申請も可能です。</t>
        </r>
      </text>
    </comment>
    <comment ref="K7" authorId="0" shapeId="0" xr:uid="{961E03B5-0A6C-40B9-993F-F3177521A2A6}">
      <text>
        <r>
          <rPr>
            <sz val="9"/>
            <color indexed="81"/>
            <rFont val="MS P ゴシック"/>
            <family val="3"/>
            <charset val="128"/>
          </rPr>
          <t>通信環境整備費用や、PC・タブレット端末等の情報端末の導入費を</t>
        </r>
        <r>
          <rPr>
            <b/>
            <sz val="9"/>
            <color indexed="81"/>
            <rFont val="MS P ゴシック"/>
            <family val="3"/>
            <charset val="128"/>
          </rPr>
          <t>すべて含める</t>
        </r>
        <r>
          <rPr>
            <sz val="9"/>
            <color indexed="81"/>
            <rFont val="MS P ゴシック"/>
            <family val="3"/>
            <charset val="128"/>
          </rPr>
          <t>こと。　
※税抜きで記入※</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7" authorId="0" shapeId="0" xr:uid="{B61E8C8E-C83E-4D9F-8982-ED96BF2927E1}">
      <text>
        <r>
          <rPr>
            <sz val="9"/>
            <color indexed="81"/>
            <rFont val="MS P ゴシック"/>
            <family val="3"/>
            <charset val="128"/>
          </rPr>
          <t>通信環境整備費用や、PC・タブレット端末等の情報端末の導入費を含めること　※税抜きで記入※</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7" authorId="0" shapeId="0" xr:uid="{FD9CAC65-8CE6-48E2-9AD3-3462766DB31B}">
      <text>
        <r>
          <rPr>
            <sz val="9"/>
            <color indexed="81"/>
            <rFont val="MS P ゴシック"/>
            <family val="3"/>
            <charset val="128"/>
          </rPr>
          <t>通信環境整備費用や、PC・タブレット端末等の情報端末の導入費を</t>
        </r>
        <r>
          <rPr>
            <b/>
            <sz val="9"/>
            <color indexed="81"/>
            <rFont val="MS P ゴシック"/>
            <family val="3"/>
            <charset val="128"/>
          </rPr>
          <t>すべて含める</t>
        </r>
        <r>
          <rPr>
            <sz val="9"/>
            <color indexed="81"/>
            <rFont val="MS P ゴシック"/>
            <family val="3"/>
            <charset val="128"/>
          </rPr>
          <t>こと。
※税抜きで記入※</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7" authorId="0" shapeId="0" xr:uid="{330FF991-F024-4461-AEB3-C87F9A080BC5}">
      <text>
        <r>
          <rPr>
            <sz val="9"/>
            <color indexed="81"/>
            <rFont val="MS P ゴシック"/>
            <family val="3"/>
            <charset val="128"/>
          </rPr>
          <t>通信環境整備費用や、PC・タブレット端末等の情報端末の導入費を</t>
        </r>
        <r>
          <rPr>
            <b/>
            <sz val="9"/>
            <color indexed="81"/>
            <rFont val="MS P ゴシック"/>
            <family val="3"/>
            <charset val="128"/>
          </rPr>
          <t>すべて含める</t>
        </r>
        <r>
          <rPr>
            <sz val="9"/>
            <color indexed="81"/>
            <rFont val="MS P ゴシック"/>
            <family val="3"/>
            <charset val="128"/>
          </rPr>
          <t>こと。　
※税抜きで記入※</t>
        </r>
      </text>
    </comment>
  </commentList>
</comments>
</file>

<file path=xl/sharedStrings.xml><?xml version="1.0" encoding="utf-8"?>
<sst xmlns="http://schemas.openxmlformats.org/spreadsheetml/2006/main" count="1260" uniqueCount="475">
  <si>
    <t>（様式第１号）</t>
    <rPh sb="1" eb="3">
      <t>ヨウシキ</t>
    </rPh>
    <rPh sb="3" eb="4">
      <t>ダイ</t>
    </rPh>
    <rPh sb="5" eb="6">
      <t>ゴウ</t>
    </rPh>
    <phoneticPr fontId="1"/>
  </si>
  <si>
    <t>　富山県知事　殿</t>
    <rPh sb="1" eb="6">
      <t>トヤマケンチジ</t>
    </rPh>
    <rPh sb="7" eb="8">
      <t>ドノ</t>
    </rPh>
    <phoneticPr fontId="1"/>
  </si>
  <si>
    <t>申請者　</t>
    <rPh sb="0" eb="2">
      <t>シンセイ</t>
    </rPh>
    <rPh sb="2" eb="3">
      <t>シャ</t>
    </rPh>
    <phoneticPr fontId="1"/>
  </si>
  <si>
    <t>　所在地</t>
    <rPh sb="1" eb="4">
      <t>ショザイチ</t>
    </rPh>
    <phoneticPr fontId="1"/>
  </si>
  <si>
    <t>　法人名</t>
    <rPh sb="1" eb="3">
      <t>ホウジン</t>
    </rPh>
    <rPh sb="3" eb="4">
      <t>メイ</t>
    </rPh>
    <phoneticPr fontId="1"/>
  </si>
  <si>
    <t>　代表者</t>
    <rPh sb="1" eb="4">
      <t>ダイヒョウシャ</t>
    </rPh>
    <phoneticPr fontId="1"/>
  </si>
  <si>
    <t>関係書類</t>
    <rPh sb="0" eb="4">
      <t>カンケイショルイ</t>
    </rPh>
    <phoneticPr fontId="1"/>
  </si>
  <si>
    <t>　　１　補助金所要額調書（様式第１－２号）</t>
    <rPh sb="4" eb="7">
      <t>ホジョキン</t>
    </rPh>
    <rPh sb="7" eb="12">
      <t>ショヨウガクチョウショ</t>
    </rPh>
    <rPh sb="13" eb="15">
      <t>ヨウシキ</t>
    </rPh>
    <rPh sb="15" eb="16">
      <t>ダイ</t>
    </rPh>
    <rPh sb="19" eb="20">
      <t>ゴウ</t>
    </rPh>
    <phoneticPr fontId="1"/>
  </si>
  <si>
    <t>　　２　業務改善計画書（様式第１－３号）</t>
    <rPh sb="4" eb="8">
      <t>ギョウムカイゼン</t>
    </rPh>
    <rPh sb="8" eb="10">
      <t>ケイカク</t>
    </rPh>
    <rPh sb="12" eb="14">
      <t>ヨウシキ</t>
    </rPh>
    <rPh sb="14" eb="15">
      <t>ダイ</t>
    </rPh>
    <rPh sb="18" eb="19">
      <t>ゴウ</t>
    </rPh>
    <phoneticPr fontId="1"/>
  </si>
  <si>
    <t>　　３　添付書類</t>
    <rPh sb="4" eb="6">
      <t>テンプ</t>
    </rPh>
    <rPh sb="6" eb="8">
      <t>ショルイ</t>
    </rPh>
    <phoneticPr fontId="1"/>
  </si>
  <si>
    <t>　　　　・歳入歳出予算書（見込書）の抄本</t>
    <rPh sb="5" eb="9">
      <t>サイニュウサイシュツ</t>
    </rPh>
    <rPh sb="9" eb="12">
      <t>ヨサンショ</t>
    </rPh>
    <phoneticPr fontId="1"/>
  </si>
  <si>
    <t>　　　　・導入する機器やソフト等の見積書の写し</t>
    <rPh sb="5" eb="7">
      <t>ドウニュウ</t>
    </rPh>
    <rPh sb="9" eb="11">
      <t>キキ</t>
    </rPh>
    <rPh sb="15" eb="16">
      <t>トウ</t>
    </rPh>
    <rPh sb="17" eb="20">
      <t>ミツモリショ</t>
    </rPh>
    <rPh sb="21" eb="22">
      <t>ウツ</t>
    </rPh>
    <phoneticPr fontId="1"/>
  </si>
  <si>
    <t>　　　　・導入する機器やソフト等のカタログ等</t>
    <rPh sb="5" eb="7">
      <t>ドウニュウ</t>
    </rPh>
    <rPh sb="9" eb="11">
      <t>キキ</t>
    </rPh>
    <rPh sb="15" eb="16">
      <t>トウ</t>
    </rPh>
    <rPh sb="21" eb="22">
      <t>トウ</t>
    </rPh>
    <phoneticPr fontId="1"/>
  </si>
  <si>
    <t>　　　　・その他参考となる書類</t>
    <rPh sb="7" eb="8">
      <t>タ</t>
    </rPh>
    <rPh sb="8" eb="10">
      <t>サンコウ</t>
    </rPh>
    <rPh sb="13" eb="15">
      <t>ショルイ</t>
    </rPh>
    <phoneticPr fontId="1"/>
  </si>
  <si>
    <t>円</t>
    <rPh sb="0" eb="1">
      <t>エン</t>
    </rPh>
    <phoneticPr fontId="1"/>
  </si>
  <si>
    <t>（様式第１号　別紙１）</t>
    <rPh sb="1" eb="3">
      <t>ヨウシキ</t>
    </rPh>
    <rPh sb="3" eb="4">
      <t>ダイ</t>
    </rPh>
    <rPh sb="5" eb="6">
      <t>ゴウ</t>
    </rPh>
    <rPh sb="7" eb="9">
      <t>ベッシ</t>
    </rPh>
    <phoneticPr fontId="7"/>
  </si>
  <si>
    <t xml:space="preserve">  　　　　　　　　　　　　　　　　　       </t>
    <phoneticPr fontId="7"/>
  </si>
  <si>
    <t>１．基本情報</t>
    <rPh sb="2" eb="6">
      <t>キホンジョウホウ</t>
    </rPh>
    <phoneticPr fontId="1"/>
  </si>
  <si>
    <t>法人名</t>
    <rPh sb="0" eb="3">
      <t>ホウジンメイ</t>
    </rPh>
    <phoneticPr fontId="7"/>
  </si>
  <si>
    <t>電話番号</t>
    <rPh sb="0" eb="2">
      <t>デンワ</t>
    </rPh>
    <rPh sb="2" eb="4">
      <t>バンゴウ</t>
    </rPh>
    <phoneticPr fontId="7"/>
  </si>
  <si>
    <t>担当者名</t>
    <rPh sb="0" eb="3">
      <t>タントウシャ</t>
    </rPh>
    <rPh sb="3" eb="4">
      <t>メイ</t>
    </rPh>
    <phoneticPr fontId="7"/>
  </si>
  <si>
    <t>担当者メールアドレス</t>
    <rPh sb="0" eb="3">
      <t>タントウシャ</t>
    </rPh>
    <phoneticPr fontId="7"/>
  </si>
  <si>
    <t>２．申請額</t>
    <rPh sb="2" eb="5">
      <t>シンセイガク</t>
    </rPh>
    <phoneticPr fontId="7"/>
  </si>
  <si>
    <t>３．交付決定を行った場合の補助金の振込先口座情報</t>
    <rPh sb="2" eb="6">
      <t>コウフケッテイ</t>
    </rPh>
    <rPh sb="7" eb="8">
      <t>オコナ</t>
    </rPh>
    <rPh sb="10" eb="12">
      <t>バアイ</t>
    </rPh>
    <rPh sb="13" eb="16">
      <t>ホジョキン</t>
    </rPh>
    <rPh sb="17" eb="20">
      <t>フリコミサキ</t>
    </rPh>
    <rPh sb="20" eb="24">
      <t>コウザジョウホウ</t>
    </rPh>
    <phoneticPr fontId="1"/>
  </si>
  <si>
    <t>金融機関名</t>
    <rPh sb="0" eb="5">
      <t>キンユウキカンメイ</t>
    </rPh>
    <phoneticPr fontId="1"/>
  </si>
  <si>
    <t>支店名</t>
    <rPh sb="0" eb="3">
      <t>シテンメイ</t>
    </rPh>
    <phoneticPr fontId="1"/>
  </si>
  <si>
    <t>預金種別</t>
    <rPh sb="0" eb="4">
      <t>ヨキンシュベツ</t>
    </rPh>
    <phoneticPr fontId="1"/>
  </si>
  <si>
    <t>普通</t>
    <rPh sb="0" eb="2">
      <t>フツウ</t>
    </rPh>
    <phoneticPr fontId="1"/>
  </si>
  <si>
    <t>口座名義</t>
    <rPh sb="0" eb="4">
      <t>コウザメイギ</t>
    </rPh>
    <phoneticPr fontId="1"/>
  </si>
  <si>
    <t>当座</t>
    <rPh sb="0" eb="2">
      <t>トウザ</t>
    </rPh>
    <phoneticPr fontId="1"/>
  </si>
  <si>
    <t>口座番号</t>
    <rPh sb="0" eb="4">
      <t>コウザバンゴウ</t>
    </rPh>
    <phoneticPr fontId="1"/>
  </si>
  <si>
    <t>事業所名</t>
    <rPh sb="0" eb="4">
      <t>ジギョウショメイ</t>
    </rPh>
    <phoneticPr fontId="1"/>
  </si>
  <si>
    <t>名称</t>
    <rPh sb="0" eb="2">
      <t>メイショウ</t>
    </rPh>
    <phoneticPr fontId="1"/>
  </si>
  <si>
    <t>台数</t>
    <rPh sb="0" eb="2">
      <t>ダイスウ</t>
    </rPh>
    <phoneticPr fontId="1"/>
  </si>
  <si>
    <t>介護福祉施設サービス（介護老人福祉施設）</t>
    <rPh sb="0" eb="2">
      <t>カイゴ</t>
    </rPh>
    <rPh sb="2" eb="4">
      <t>フクシ</t>
    </rPh>
    <rPh sb="4" eb="6">
      <t>シセツ</t>
    </rPh>
    <rPh sb="11" eb="13">
      <t>カイゴ</t>
    </rPh>
    <rPh sb="13" eb="15">
      <t>ロウジン</t>
    </rPh>
    <rPh sb="15" eb="17">
      <t>フクシ</t>
    </rPh>
    <rPh sb="17" eb="19">
      <t>シセツ</t>
    </rPh>
    <phoneticPr fontId="1"/>
  </si>
  <si>
    <t>法人上限</t>
    <rPh sb="0" eb="4">
      <t>ホウジンジョウゲン</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</si>
  <si>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</si>
  <si>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</si>
  <si>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</si>
  <si>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</si>
  <si>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</si>
  <si>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</si>
  <si>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</si>
  <si>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</si>
  <si>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</si>
  <si>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</si>
  <si>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</si>
  <si>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</si>
  <si>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定期巡回・随時対応型訪問介護看護</t>
    <rPh sb="0" eb="4">
      <t>テイキジュンカイ</t>
    </rPh>
    <rPh sb="5" eb="7">
      <t>ズイジ</t>
    </rPh>
    <rPh sb="7" eb="10">
      <t>タイオウガタ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</si>
  <si>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</si>
  <si>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地域密着型通所介護</t>
    <rPh sb="0" eb="2">
      <t>チイキ</t>
    </rPh>
    <rPh sb="2" eb="5">
      <t>ミッチャクガタ</t>
    </rPh>
    <rPh sb="5" eb="7">
      <t>ツウショ</t>
    </rPh>
    <rPh sb="7" eb="9">
      <t>カイゴ</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</si>
  <si>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</si>
  <si>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7">
      <t>タキノウガタ</t>
    </rPh>
    <rPh sb="7" eb="9">
      <t>キョタク</t>
    </rPh>
    <rPh sb="9" eb="11">
      <t>カイゴ</t>
    </rPh>
    <phoneticPr fontId="1"/>
  </si>
  <si>
    <t>小規模多機能型居宅介護（短期利用）</t>
    <rPh sb="0" eb="3">
      <t>ショウキボ</t>
    </rPh>
    <rPh sb="3" eb="7">
      <t>タキノウガタ</t>
    </rPh>
    <rPh sb="7" eb="9">
      <t>キョタク</t>
    </rPh>
    <rPh sb="9" eb="11">
      <t>カイゴ</t>
    </rPh>
    <rPh sb="12" eb="16">
      <t>タンキリヨウ</t>
    </rPh>
    <phoneticPr fontId="1"/>
  </si>
  <si>
    <t>認知症対応型共同生活介護</t>
    <rPh sb="0" eb="3">
      <t>ニンチショウ</t>
    </rPh>
    <rPh sb="3" eb="6">
      <t>タイオウガタ</t>
    </rPh>
    <rPh sb="6" eb="8">
      <t>キョウドウ</t>
    </rPh>
    <rPh sb="8" eb="10">
      <t>セイカツ</t>
    </rPh>
    <rPh sb="10" eb="12">
      <t>カイゴ</t>
    </rPh>
    <phoneticPr fontId="1"/>
  </si>
  <si>
    <t>看護小規模多機能型居宅介護</t>
    <rPh sb="0" eb="5">
      <t>カンゴショウキボ</t>
    </rPh>
    <rPh sb="5" eb="13">
      <t>タキノウガタキョタクカイゴ</t>
    </rPh>
    <phoneticPr fontId="1"/>
  </si>
  <si>
    <t>看護小規模多機能型居宅介護（短期利用）</t>
    <rPh sb="0" eb="5">
      <t>カンゴショウキボ</t>
    </rPh>
    <rPh sb="5" eb="13">
      <t>タキノウガタキョタクカイゴ</t>
    </rPh>
    <rPh sb="14" eb="18">
      <t>タンキリヨウ</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</si>
  <si>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</si>
  <si>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</si>
  <si>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介護保険施設サービス（介護老人保健施設）</t>
    <rPh sb="0" eb="2">
      <t>カイゴ</t>
    </rPh>
    <rPh sb="2" eb="4">
      <t>ホケン</t>
    </rPh>
    <rPh sb="4" eb="6">
      <t>シセツ</t>
    </rPh>
    <rPh sb="11" eb="13">
      <t>カイゴ</t>
    </rPh>
    <rPh sb="13" eb="15">
      <t>ロウジン</t>
    </rPh>
    <rPh sb="15" eb="17">
      <t>ホケン</t>
    </rPh>
    <rPh sb="17" eb="19">
      <t>シセツ</t>
    </rPh>
    <phoneticPr fontId="1"/>
  </si>
  <si>
    <t>介護医療院サービス（介護医療院）</t>
    <rPh sb="0" eb="2">
      <t>カイゴ</t>
    </rPh>
    <rPh sb="2" eb="5">
      <t>イリョウイン</t>
    </rPh>
    <rPh sb="10" eb="12">
      <t>カイゴ</t>
    </rPh>
    <rPh sb="12" eb="15">
      <t>イリョウイン</t>
    </rPh>
    <phoneticPr fontId="1"/>
  </si>
  <si>
    <t>１～10名</t>
    <rPh sb="4" eb="5">
      <t>メイ</t>
    </rPh>
    <phoneticPr fontId="1"/>
  </si>
  <si>
    <t>11～20名</t>
    <rPh sb="5" eb="6">
      <t>メイ</t>
    </rPh>
    <phoneticPr fontId="1"/>
  </si>
  <si>
    <t>21～30名</t>
    <rPh sb="5" eb="6">
      <t>メイ</t>
    </rPh>
    <phoneticPr fontId="1"/>
  </si>
  <si>
    <t>31名以上</t>
    <rPh sb="2" eb="3">
      <t>メイ</t>
    </rPh>
    <rPh sb="3" eb="5">
      <t>イジョウ</t>
    </rPh>
    <phoneticPr fontId="1"/>
  </si>
  <si>
    <t>（参考様式）</t>
    <rPh sb="1" eb="3">
      <t>サンコウ</t>
    </rPh>
    <rPh sb="3" eb="5">
      <t>ヨウシキ</t>
    </rPh>
    <phoneticPr fontId="7"/>
  </si>
  <si>
    <t>収入</t>
    <rPh sb="0" eb="2">
      <t>シュウニュウ</t>
    </rPh>
    <phoneticPr fontId="7"/>
  </si>
  <si>
    <t>（単位：円）</t>
    <rPh sb="1" eb="3">
      <t>タンイ</t>
    </rPh>
    <rPh sb="4" eb="5">
      <t>エン</t>
    </rPh>
    <phoneticPr fontId="7"/>
  </si>
  <si>
    <t>項目</t>
    <rPh sb="0" eb="2">
      <t>コウモク</t>
    </rPh>
    <phoneticPr fontId="1"/>
  </si>
  <si>
    <t>予算額</t>
    <rPh sb="0" eb="3">
      <t>ヨサンガク</t>
    </rPh>
    <phoneticPr fontId="7"/>
  </si>
  <si>
    <t>富山県補助金</t>
    <rPh sb="0" eb="3">
      <t>トヤマケン</t>
    </rPh>
    <rPh sb="3" eb="6">
      <t>ホジョキン</t>
    </rPh>
    <phoneticPr fontId="7"/>
  </si>
  <si>
    <t>その他　自己財源</t>
    <rPh sb="2" eb="3">
      <t>タ</t>
    </rPh>
    <rPh sb="4" eb="6">
      <t>ジコ</t>
    </rPh>
    <rPh sb="6" eb="8">
      <t>ザイゲン</t>
    </rPh>
    <phoneticPr fontId="7"/>
  </si>
  <si>
    <t>計</t>
    <rPh sb="0" eb="1">
      <t>ケイ</t>
    </rPh>
    <phoneticPr fontId="1"/>
  </si>
  <si>
    <t>支出</t>
    <rPh sb="0" eb="2">
      <t>シシュツ</t>
    </rPh>
    <phoneticPr fontId="7"/>
  </si>
  <si>
    <t>この歳入歳出予算書（見込書）抄本は、原本と相違ないことを証明する。</t>
    <rPh sb="2" eb="4">
      <t>サイニュウ</t>
    </rPh>
    <rPh sb="4" eb="6">
      <t>サイシュツ</t>
    </rPh>
    <rPh sb="6" eb="8">
      <t>ヨサン</t>
    </rPh>
    <rPh sb="8" eb="9">
      <t>ショ</t>
    </rPh>
    <rPh sb="10" eb="12">
      <t>ミコ</t>
    </rPh>
    <rPh sb="12" eb="13">
      <t>ショ</t>
    </rPh>
    <rPh sb="14" eb="16">
      <t>ショウホン</t>
    </rPh>
    <rPh sb="18" eb="20">
      <t>ゲンポン</t>
    </rPh>
    <rPh sb="21" eb="23">
      <t>ソウイ</t>
    </rPh>
    <rPh sb="28" eb="30">
      <t>ショウメイ</t>
    </rPh>
    <phoneticPr fontId="7"/>
  </si>
  <si>
    <t>法人（事業者）名</t>
    <rPh sb="0" eb="2">
      <t>ホウジン</t>
    </rPh>
    <rPh sb="3" eb="6">
      <t>ジギョウシャ</t>
    </rPh>
    <rPh sb="7" eb="8">
      <t>メイ</t>
    </rPh>
    <phoneticPr fontId="1"/>
  </si>
  <si>
    <t>代表者名</t>
    <rPh sb="0" eb="4">
      <t>ダイヒョウシャメイ</t>
    </rPh>
    <phoneticPr fontId="1"/>
  </si>
  <si>
    <t>　富山県知事　殿</t>
    <rPh sb="1" eb="4">
      <t>トヤマケン</t>
    </rPh>
    <rPh sb="4" eb="6">
      <t>チジ</t>
    </rPh>
    <rPh sb="7" eb="8">
      <t>ドノ</t>
    </rPh>
    <phoneticPr fontId="1"/>
  </si>
  <si>
    <t>　　３　変更の内容・理由</t>
    <rPh sb="4" eb="6">
      <t>ヘンコウ</t>
    </rPh>
    <rPh sb="7" eb="9">
      <t>ナイヨウ</t>
    </rPh>
    <rPh sb="10" eb="12">
      <t>リユウ</t>
    </rPh>
    <phoneticPr fontId="1"/>
  </si>
  <si>
    <t>　　４　変更申請額算出内訳</t>
    <rPh sb="4" eb="6">
      <t>ヘンコウ</t>
    </rPh>
    <rPh sb="6" eb="9">
      <t>シンセイガク</t>
    </rPh>
    <rPh sb="9" eb="11">
      <t>サンシュツ</t>
    </rPh>
    <rPh sb="11" eb="13">
      <t>ウチワケ</t>
    </rPh>
    <phoneticPr fontId="1"/>
  </si>
  <si>
    <t>　　　　・導入する機器・ソフト等の見積書の写し</t>
    <rPh sb="5" eb="7">
      <t>ドウニュウ</t>
    </rPh>
    <rPh sb="9" eb="11">
      <t>キキ</t>
    </rPh>
    <rPh sb="15" eb="16">
      <t>トウ</t>
    </rPh>
    <rPh sb="17" eb="20">
      <t>ミツモリショ</t>
    </rPh>
    <rPh sb="21" eb="22">
      <t>ウツ</t>
    </rPh>
    <phoneticPr fontId="1"/>
  </si>
  <si>
    <t>　　　　・導入する機器・ソフト等のカタログ等</t>
    <rPh sb="5" eb="7">
      <t>ドウニュウ</t>
    </rPh>
    <rPh sb="9" eb="11">
      <t>キキ</t>
    </rPh>
    <rPh sb="15" eb="16">
      <t>トウ</t>
    </rPh>
    <rPh sb="21" eb="22">
      <t>トウ</t>
    </rPh>
    <phoneticPr fontId="1"/>
  </si>
  <si>
    <t>　　　中止（廃止）の理由</t>
    <phoneticPr fontId="1"/>
  </si>
  <si>
    <t>様式第４号　</t>
    <rPh sb="0" eb="2">
      <t>ヨウシキ</t>
    </rPh>
    <rPh sb="2" eb="3">
      <t>ダイ</t>
    </rPh>
    <rPh sb="4" eb="5">
      <t>ゴウ</t>
    </rPh>
    <phoneticPr fontId="1"/>
  </si>
  <si>
    <t>　　１　補助金精算額調書（様式第４－２号）</t>
    <rPh sb="4" eb="7">
      <t>ホジョキン</t>
    </rPh>
    <rPh sb="7" eb="12">
      <t>セイサンガクチョウショ</t>
    </rPh>
    <rPh sb="13" eb="15">
      <t>ヨウシキ</t>
    </rPh>
    <rPh sb="15" eb="16">
      <t>ダイ</t>
    </rPh>
    <rPh sb="19" eb="20">
      <t>ゴウ</t>
    </rPh>
    <phoneticPr fontId="1"/>
  </si>
  <si>
    <t>　　２　添付書類</t>
    <rPh sb="4" eb="8">
      <t>テンプショルイ</t>
    </rPh>
    <phoneticPr fontId="1"/>
  </si>
  <si>
    <t>　　　　・歳入歳出決算書（見込書）抄本</t>
    <rPh sb="5" eb="9">
      <t>サイニュウサイシュツ</t>
    </rPh>
    <rPh sb="9" eb="12">
      <t>ケッサンショ</t>
    </rPh>
    <rPh sb="13" eb="16">
      <t>ミコミショ</t>
    </rPh>
    <rPh sb="17" eb="19">
      <t>ショウホン</t>
    </rPh>
    <phoneticPr fontId="1"/>
  </si>
  <si>
    <t>　　　　・補助事業に係る契約書又は発注書の写し</t>
    <rPh sb="5" eb="9">
      <t>ホジョジギョウ</t>
    </rPh>
    <rPh sb="10" eb="11">
      <t>カカ</t>
    </rPh>
    <rPh sb="12" eb="15">
      <t>ケイヤクショ</t>
    </rPh>
    <rPh sb="15" eb="16">
      <t>マタ</t>
    </rPh>
    <rPh sb="17" eb="20">
      <t>ハッチュウショ</t>
    </rPh>
    <rPh sb="21" eb="22">
      <t>ウツ</t>
    </rPh>
    <phoneticPr fontId="1"/>
  </si>
  <si>
    <t>　　　　・補助事業に係る支払いを行ったことを証する書類の写し</t>
    <rPh sb="5" eb="9">
      <t>ホジョジギョウ</t>
    </rPh>
    <rPh sb="10" eb="11">
      <t>カカ</t>
    </rPh>
    <rPh sb="12" eb="14">
      <t>シハラ</t>
    </rPh>
    <rPh sb="16" eb="17">
      <t>オコナ</t>
    </rPh>
    <rPh sb="22" eb="23">
      <t>ショウ</t>
    </rPh>
    <rPh sb="25" eb="27">
      <t>ショルイ</t>
    </rPh>
    <rPh sb="28" eb="29">
      <t>ウツ</t>
    </rPh>
    <phoneticPr fontId="1"/>
  </si>
  <si>
    <t>　　　　・導入した機器の写真</t>
    <rPh sb="5" eb="7">
      <t>ドウニュウ</t>
    </rPh>
    <rPh sb="9" eb="11">
      <t>キキ</t>
    </rPh>
    <rPh sb="12" eb="14">
      <t>シャシン</t>
    </rPh>
    <phoneticPr fontId="1"/>
  </si>
  <si>
    <t>　　　　・その他参考となる資料</t>
    <rPh sb="7" eb="8">
      <t>タ</t>
    </rPh>
    <rPh sb="8" eb="10">
      <t>サンコウ</t>
    </rPh>
    <rPh sb="13" eb="15">
      <t>シリョウ</t>
    </rPh>
    <phoneticPr fontId="1"/>
  </si>
  <si>
    <t>（様式第４号　別紙１）</t>
    <rPh sb="1" eb="3">
      <t>ヨウシキ</t>
    </rPh>
    <rPh sb="3" eb="4">
      <t>ダイ</t>
    </rPh>
    <rPh sb="5" eb="6">
      <t>ゴウ</t>
    </rPh>
    <rPh sb="7" eb="9">
      <t>ベッシ</t>
    </rPh>
    <phoneticPr fontId="7"/>
  </si>
  <si>
    <t>←申請時の情報を記載しています。誤りがないか確認願います。</t>
    <rPh sb="1" eb="4">
      <t>シンセイジ</t>
    </rPh>
    <rPh sb="5" eb="7">
      <t>ジョウホウ</t>
    </rPh>
    <rPh sb="8" eb="10">
      <t>キサイ</t>
    </rPh>
    <rPh sb="16" eb="17">
      <t>アヤマ</t>
    </rPh>
    <rPh sb="22" eb="25">
      <t>カクニンネガ</t>
    </rPh>
    <phoneticPr fontId="1"/>
  </si>
  <si>
    <t>移動支援</t>
    <rPh sb="0" eb="2">
      <t>イドウ</t>
    </rPh>
    <rPh sb="2" eb="4">
      <t>シエン</t>
    </rPh>
    <phoneticPr fontId="1"/>
  </si>
  <si>
    <t>排泄支援</t>
    <rPh sb="0" eb="2">
      <t>ハイセツ</t>
    </rPh>
    <rPh sb="2" eb="4">
      <t>シエン</t>
    </rPh>
    <phoneticPr fontId="1"/>
  </si>
  <si>
    <t>介護ソフトを選定・導入する際のポイント集</t>
    <phoneticPr fontId="1"/>
  </si>
  <si>
    <t>介護ロボットのパッケージ導入モデル</t>
    <phoneticPr fontId="1"/>
  </si>
  <si>
    <t>介護現場で活用されるテクノロジー便覧</t>
    <phoneticPr fontId="1"/>
  </si>
  <si>
    <t>その他</t>
    <rPh sb="2" eb="3">
      <t>タ</t>
    </rPh>
    <phoneticPr fontId="1"/>
  </si>
  <si>
    <t>サービス種別</t>
    <rPh sb="4" eb="6">
      <t>シュベツ</t>
    </rPh>
    <phoneticPr fontId="1"/>
  </si>
  <si>
    <t>利用者数</t>
    <rPh sb="0" eb="3">
      <t>リヨウシャ</t>
    </rPh>
    <rPh sb="3" eb="4">
      <t>スウ</t>
    </rPh>
    <phoneticPr fontId="1"/>
  </si>
  <si>
    <t>タブレット</t>
    <phoneticPr fontId="1"/>
  </si>
  <si>
    <t>○</t>
    <phoneticPr fontId="1"/>
  </si>
  <si>
    <t>スマートフォン</t>
    <phoneticPr fontId="1"/>
  </si>
  <si>
    <t>インカム</t>
    <phoneticPr fontId="1"/>
  </si>
  <si>
    <t>16富山県</t>
  </si>
  <si>
    <t>都道府県</t>
    <rPh sb="0" eb="4">
      <t>トドウフケン</t>
    </rPh>
    <phoneticPr fontId="1"/>
  </si>
  <si>
    <t>取組</t>
    <rPh sb="0" eb="2">
      <t>トリクミ</t>
    </rPh>
    <phoneticPr fontId="1"/>
  </si>
  <si>
    <t>職員数</t>
    <rPh sb="0" eb="2">
      <t>ショクイン</t>
    </rPh>
    <rPh sb="2" eb="3">
      <t>スウ</t>
    </rPh>
    <phoneticPr fontId="1"/>
  </si>
  <si>
    <t>ケアプー</t>
    <phoneticPr fontId="1"/>
  </si>
  <si>
    <t>セキュリティアクション</t>
    <phoneticPr fontId="1"/>
  </si>
  <si>
    <t>01北海道</t>
  </si>
  <si>
    <t>110_訪問介護</t>
  </si>
  <si>
    <t>1～10名</t>
  </si>
  <si>
    <t>利用開始済み</t>
    <rPh sb="0" eb="2">
      <t>リヨウ</t>
    </rPh>
    <rPh sb="2" eb="4">
      <t>カイシ</t>
    </rPh>
    <rPh sb="4" eb="5">
      <t>ズ</t>
    </rPh>
    <phoneticPr fontId="1"/>
  </si>
  <si>
    <t>「★一つ星」又は「★★二つ星」のいずれかを宣言している（同等の対策含む）</t>
    <rPh sb="28" eb="30">
      <t>ドウトウ</t>
    </rPh>
    <rPh sb="31" eb="33">
      <t>タイサク</t>
    </rPh>
    <rPh sb="33" eb="34">
      <t>フク</t>
    </rPh>
    <phoneticPr fontId="1"/>
  </si>
  <si>
    <t>利用申請を行っている</t>
    <rPh sb="0" eb="2">
      <t>リヨウ</t>
    </rPh>
    <rPh sb="2" eb="4">
      <t>シンセイ</t>
    </rPh>
    <rPh sb="5" eb="6">
      <t>オコナ</t>
    </rPh>
    <phoneticPr fontId="1"/>
  </si>
  <si>
    <t>設置</t>
    <rPh sb="0" eb="2">
      <t>セッチ</t>
    </rPh>
    <phoneticPr fontId="1"/>
  </si>
  <si>
    <t>02青森県</t>
  </si>
  <si>
    <t>-</t>
    <phoneticPr fontId="1"/>
  </si>
  <si>
    <t>120_訪問入浴介護</t>
  </si>
  <si>
    <t>11～20名</t>
  </si>
  <si>
    <t>宣言していない</t>
    <rPh sb="0" eb="2">
      <t>センゲン</t>
    </rPh>
    <phoneticPr fontId="1"/>
  </si>
  <si>
    <t>利用申請を行っていない</t>
    <rPh sb="0" eb="2">
      <t>リヨウ</t>
    </rPh>
    <rPh sb="2" eb="4">
      <t>シンセイ</t>
    </rPh>
    <rPh sb="5" eb="6">
      <t>オコナ</t>
    </rPh>
    <phoneticPr fontId="1"/>
  </si>
  <si>
    <t>03岩手県</t>
  </si>
  <si>
    <t>130_訪問看護</t>
  </si>
  <si>
    <t>21～30名</t>
  </si>
  <si>
    <t>利用していない</t>
    <rPh sb="0" eb="2">
      <t>リヨウ</t>
    </rPh>
    <phoneticPr fontId="1"/>
  </si>
  <si>
    <t>講じている</t>
    <rPh sb="0" eb="1">
      <t>コウ</t>
    </rPh>
    <phoneticPr fontId="1"/>
  </si>
  <si>
    <t>04宮城県</t>
  </si>
  <si>
    <t>●</t>
    <phoneticPr fontId="1"/>
  </si>
  <si>
    <t>140_訪問リハビリテーション</t>
  </si>
  <si>
    <t>31名～</t>
    <phoneticPr fontId="1"/>
  </si>
  <si>
    <t>31～40名</t>
  </si>
  <si>
    <t>講じていない</t>
    <rPh sb="0" eb="1">
      <t>コウ</t>
    </rPh>
    <phoneticPr fontId="1"/>
  </si>
  <si>
    <t>05秋田県</t>
  </si>
  <si>
    <t>150_通所介護</t>
  </si>
  <si>
    <t>41～50名</t>
    <rPh sb="5" eb="6">
      <t>メイ</t>
    </rPh>
    <phoneticPr fontId="1"/>
  </si>
  <si>
    <t>周知している</t>
    <rPh sb="0" eb="2">
      <t>シュウチ</t>
    </rPh>
    <phoneticPr fontId="1"/>
  </si>
  <si>
    <t>１～５０</t>
    <phoneticPr fontId="1"/>
  </si>
  <si>
    <t>06山形県</t>
  </si>
  <si>
    <t>155_通所介護（療養通所介護）</t>
  </si>
  <si>
    <t>51～60名</t>
  </si>
  <si>
    <t>周知していない</t>
    <rPh sb="0" eb="2">
      <t>シュウチ</t>
    </rPh>
    <phoneticPr fontId="1"/>
  </si>
  <si>
    <t>５１～１００</t>
    <phoneticPr fontId="1"/>
  </si>
  <si>
    <t>07福島県</t>
  </si>
  <si>
    <t>160_通所リハビリテーション</t>
  </si>
  <si>
    <t>61名～70名</t>
  </si>
  <si>
    <t>１０１～１５０</t>
    <phoneticPr fontId="1"/>
  </si>
  <si>
    <t>08茨城県</t>
  </si>
  <si>
    <t>170_福祉用具貸与</t>
  </si>
  <si>
    <t>71名～80名</t>
  </si>
  <si>
    <t>１５１～２００</t>
    <phoneticPr fontId="1"/>
  </si>
  <si>
    <t>09栃木県</t>
  </si>
  <si>
    <t>210_短期入所生活介護</t>
    <phoneticPr fontId="1"/>
  </si>
  <si>
    <t>81名～90名</t>
  </si>
  <si>
    <t>２０１～２５０</t>
    <phoneticPr fontId="1"/>
  </si>
  <si>
    <t>10群馬県</t>
  </si>
  <si>
    <t>220_短期入所療養介護（介護老人保健施設）</t>
  </si>
  <si>
    <t>91名～100名</t>
  </si>
  <si>
    <t>２５１～３００</t>
    <phoneticPr fontId="1"/>
  </si>
  <si>
    <t>11埼玉県</t>
  </si>
  <si>
    <t>230_短期入所療養介護（介護療養型医療施設）</t>
  </si>
  <si>
    <t>101名～</t>
  </si>
  <si>
    <t>３０１～３５０</t>
    <phoneticPr fontId="1"/>
  </si>
  <si>
    <t>12千葉県</t>
  </si>
  <si>
    <t>551_短期入所療養介護（介護医療院）</t>
  </si>
  <si>
    <t>３５１～４００</t>
    <phoneticPr fontId="1"/>
  </si>
  <si>
    <t>13東京都</t>
  </si>
  <si>
    <t>310_居宅療養管理指導</t>
    <rPh sb="4" eb="6">
      <t>キョタク</t>
    </rPh>
    <rPh sb="6" eb="8">
      <t>リョウヨウ</t>
    </rPh>
    <rPh sb="8" eb="10">
      <t>カンリ</t>
    </rPh>
    <rPh sb="10" eb="12">
      <t>シドウ</t>
    </rPh>
    <phoneticPr fontId="1"/>
  </si>
  <si>
    <t>４０１～４５０</t>
    <phoneticPr fontId="1"/>
  </si>
  <si>
    <t>14神奈川県</t>
  </si>
  <si>
    <t>320_認知症対応型共同生活介護</t>
    <phoneticPr fontId="1"/>
  </si>
  <si>
    <t>４５１～５００</t>
    <phoneticPr fontId="1"/>
  </si>
  <si>
    <t>15新潟県</t>
  </si>
  <si>
    <t>331_特定施設入居者生活介護（有料老人ホーム）</t>
  </si>
  <si>
    <t>５０１～</t>
    <phoneticPr fontId="1"/>
  </si>
  <si>
    <t>332_特定施設入居者生活介護（軽費老人ホーム）</t>
  </si>
  <si>
    <t>17石川県</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</si>
  <si>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1"/>
  </si>
  <si>
    <t>18福井県</t>
  </si>
  <si>
    <t>334_特定施設入居者生活介護（サービス付き高齢者向け住宅）</t>
  </si>
  <si>
    <t>19山梨県</t>
  </si>
  <si>
    <t>335_特定施設入居者生活介護（有料老人ホーム・外部サービス利用型）</t>
  </si>
  <si>
    <t>20長野県</t>
  </si>
  <si>
    <t>336_特定施設入居者生活介護（軽費老人ホーム・外部サービス利用型）</t>
  </si>
  <si>
    <t>21岐阜県</t>
  </si>
  <si>
    <t>337_特定施設入居者生活介護（サービス付き高齢者向け住宅・外部サービス利用型）</t>
    <phoneticPr fontId="1"/>
  </si>
  <si>
    <t>22静岡県</t>
  </si>
  <si>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1"/>
  </si>
  <si>
    <t>23愛知県</t>
  </si>
  <si>
    <t>361_地域密着型特定施設入居者生活介護（有料老人ホーム）</t>
  </si>
  <si>
    <t>24三重県</t>
  </si>
  <si>
    <t>362_地域密着型特定施設入居者生活介護（軽費老人ホーム）</t>
    <phoneticPr fontId="1"/>
  </si>
  <si>
    <t>25滋賀県</t>
  </si>
  <si>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1"/>
  </si>
  <si>
    <t>26京都府</t>
  </si>
  <si>
    <t>364_地域密着型特定施設入居者生活介護（サービス付き高齢者向け住宅）</t>
  </si>
  <si>
    <t>27大阪府</t>
  </si>
  <si>
    <t>410_特定福祉用具販売</t>
  </si>
  <si>
    <t>28兵庫県</t>
  </si>
  <si>
    <t>430_居宅介護支援</t>
  </si>
  <si>
    <t>29奈良県</t>
  </si>
  <si>
    <t>460_介護予防支援</t>
    <rPh sb="6" eb="8">
      <t>ヨボウ</t>
    </rPh>
    <phoneticPr fontId="1"/>
  </si>
  <si>
    <t>30和歌山県</t>
  </si>
  <si>
    <t>510_介護老人福祉施設</t>
  </si>
  <si>
    <t>31鳥取県</t>
  </si>
  <si>
    <t>520_介護老人保健施設</t>
  </si>
  <si>
    <t>32島根県</t>
  </si>
  <si>
    <t>530_介護療養型医療施設</t>
  </si>
  <si>
    <t>33岡山県</t>
  </si>
  <si>
    <t>540_地域密着型介護老人福祉施設入居者生活介護</t>
  </si>
  <si>
    <t>34広島県</t>
  </si>
  <si>
    <t>550_介護医療院</t>
  </si>
  <si>
    <t>35山口県</t>
  </si>
  <si>
    <t>710_夜間対応型訪問介護</t>
  </si>
  <si>
    <t>36徳島県</t>
  </si>
  <si>
    <t>720_認知症対応型通所介護</t>
  </si>
  <si>
    <t>37香川県</t>
  </si>
  <si>
    <t>730_小規模多機能型居宅介護</t>
  </si>
  <si>
    <t>38愛媛県</t>
  </si>
  <si>
    <t>760_定期巡回・随時対応型訪問介護看護</t>
  </si>
  <si>
    <t>39高知県</t>
  </si>
  <si>
    <t>770_看護小規模多機能型居宅介護</t>
  </si>
  <si>
    <t>40福岡県</t>
  </si>
  <si>
    <t>780_地域密着型通所介護</t>
  </si>
  <si>
    <t>41佐賀県</t>
  </si>
  <si>
    <t>42長崎県</t>
  </si>
  <si>
    <t>43熊本県</t>
  </si>
  <si>
    <t>44大分県</t>
  </si>
  <si>
    <t>45宮崎県</t>
  </si>
  <si>
    <t>46鹿児島県</t>
  </si>
  <si>
    <t>47沖縄県</t>
  </si>
  <si>
    <t>補助率</t>
    <rPh sb="0" eb="3">
      <t>ホジョリツ</t>
    </rPh>
    <phoneticPr fontId="1"/>
  </si>
  <si>
    <t>養護老人ホーム</t>
    <rPh sb="0" eb="2">
      <t>ヨウゴ</t>
    </rPh>
    <rPh sb="2" eb="4">
      <t>ロウジン</t>
    </rPh>
    <phoneticPr fontId="1"/>
  </si>
  <si>
    <t>軽費老人ホーム</t>
    <rPh sb="0" eb="4">
      <t>ケイヒロウジン</t>
    </rPh>
    <phoneticPr fontId="1"/>
  </si>
  <si>
    <t>年度</t>
    <rPh sb="0" eb="2">
      <t>ネンド</t>
    </rPh>
    <phoneticPr fontId="1"/>
  </si>
  <si>
    <t>※自動入力</t>
    <rPh sb="1" eb="5">
      <t>ジドウニュウリョク</t>
    </rPh>
    <phoneticPr fontId="1"/>
  </si>
  <si>
    <t>起算日</t>
    <rPh sb="0" eb="3">
      <t>キサンビ</t>
    </rPh>
    <phoneticPr fontId="1"/>
  </si>
  <si>
    <t>←</t>
    <phoneticPr fontId="1"/>
  </si>
  <si>
    <t>交付決定日</t>
    <rPh sb="0" eb="5">
      <t>コウフケッテイビ</t>
    </rPh>
    <phoneticPr fontId="1"/>
  </si>
  <si>
    <t>年</t>
    <rPh sb="0" eb="1">
      <t>ネン</t>
    </rPh>
    <phoneticPr fontId="1"/>
  </si>
  <si>
    <t>月</t>
    <rPh sb="0" eb="1">
      <t>ガツ</t>
    </rPh>
    <phoneticPr fontId="1"/>
  </si>
  <si>
    <t>日</t>
    <rPh sb="0" eb="1">
      <t>ニチ</t>
    </rPh>
    <phoneticPr fontId="1"/>
  </si>
  <si>
    <t>令和</t>
    <rPh sb="0" eb="2">
      <t>レイワ</t>
    </rPh>
    <phoneticPr fontId="1"/>
  </si>
  <si>
    <t>文書番号</t>
    <rPh sb="0" eb="4">
      <t>ブンショバンゴウ</t>
    </rPh>
    <phoneticPr fontId="1"/>
  </si>
  <si>
    <t>高第</t>
    <phoneticPr fontId="1"/>
  </si>
  <si>
    <t>号</t>
    <rPh sb="0" eb="1">
      <t>ゴウ</t>
    </rPh>
    <phoneticPr fontId="1"/>
  </si>
  <si>
    <t>ケアプラン５事業所</t>
    <rPh sb="6" eb="9">
      <t>ジギョウショ</t>
    </rPh>
    <phoneticPr fontId="7"/>
  </si>
  <si>
    <t>（円）</t>
    <rPh sb="1" eb="2">
      <t>エン</t>
    </rPh>
    <phoneticPr fontId="1"/>
  </si>
  <si>
    <t>口座名義（カナ）</t>
    <rPh sb="0" eb="4">
      <t>コウザメイギ</t>
    </rPh>
    <phoneticPr fontId="1"/>
  </si>
  <si>
    <t>⇒該当する選択肢の横に○印をつけてください</t>
    <rPh sb="1" eb="3">
      <t>ガイトウ</t>
    </rPh>
    <rPh sb="5" eb="8">
      <t>センタクシ</t>
    </rPh>
    <rPh sb="9" eb="10">
      <t>ヨコ</t>
    </rPh>
    <rPh sb="12" eb="13">
      <t>シルシ</t>
    </rPh>
    <phoneticPr fontId="7"/>
  </si>
  <si>
    <t>⇒プルダウンメニューから該当する選択肢を1つ選んでください</t>
    <rPh sb="12" eb="14">
      <t>ガイトウ</t>
    </rPh>
    <rPh sb="16" eb="19">
      <t>センタクシ</t>
    </rPh>
    <rPh sb="22" eb="23">
      <t>エラ</t>
    </rPh>
    <phoneticPr fontId="7"/>
  </si>
  <si>
    <t>⇒文字等を直接入力してください</t>
    <rPh sb="1" eb="3">
      <t>モジ</t>
    </rPh>
    <rPh sb="3" eb="4">
      <t>トウ</t>
    </rPh>
    <rPh sb="5" eb="7">
      <t>チョクセツ</t>
    </rPh>
    <rPh sb="7" eb="9">
      <t>ニュウリョク</t>
    </rPh>
    <phoneticPr fontId="7"/>
  </si>
  <si>
    <t>介護テクノロジー導入支援事業</t>
    <rPh sb="0" eb="2">
      <t>カイゴ</t>
    </rPh>
    <rPh sb="8" eb="10">
      <t>ドウニュウ</t>
    </rPh>
    <rPh sb="10" eb="12">
      <t>シエン</t>
    </rPh>
    <rPh sb="12" eb="14">
      <t>ジギョウ</t>
    </rPh>
    <phoneticPr fontId="1"/>
  </si>
  <si>
    <t>　業務改善計画様式</t>
    <rPh sb="1" eb="3">
      <t>ギョウム</t>
    </rPh>
    <rPh sb="3" eb="5">
      <t>カイゼン</t>
    </rPh>
    <rPh sb="5" eb="7">
      <t>ケイカク</t>
    </rPh>
    <phoneticPr fontId="1"/>
  </si>
  <si>
    <t>介護テクノロジー定着支援事業　</t>
    <rPh sb="0" eb="2">
      <t>カイゴ</t>
    </rPh>
    <rPh sb="8" eb="10">
      <t>テイチャク</t>
    </rPh>
    <rPh sb="10" eb="12">
      <t>シエン</t>
    </rPh>
    <rPh sb="12" eb="14">
      <t>ジギョウ</t>
    </rPh>
    <phoneticPr fontId="1"/>
  </si>
  <si>
    <t>（ア）事業所の基本情報</t>
    <rPh sb="3" eb="6">
      <t>ジギョウショ</t>
    </rPh>
    <rPh sb="7" eb="9">
      <t>キホン</t>
    </rPh>
    <rPh sb="9" eb="11">
      <t>ジョウホウ</t>
    </rPh>
    <phoneticPr fontId="1"/>
  </si>
  <si>
    <t>(1)</t>
    <phoneticPr fontId="1"/>
  </si>
  <si>
    <t>事業所番号</t>
    <rPh sb="0" eb="3">
      <t>ジギョウショ</t>
    </rPh>
    <rPh sb="3" eb="5">
      <t>バンゴウ</t>
    </rPh>
    <phoneticPr fontId="1"/>
  </si>
  <si>
    <t>(2)</t>
  </si>
  <si>
    <t>(3)</t>
  </si>
  <si>
    <t>事業所所在都道府県</t>
    <rPh sb="0" eb="3">
      <t>ジギョウショ</t>
    </rPh>
    <rPh sb="3" eb="9">
      <t>ショザイトドウフケン</t>
    </rPh>
    <phoneticPr fontId="1"/>
  </si>
  <si>
    <t>(4)</t>
  </si>
  <si>
    <t>事業所所在住所</t>
    <rPh sb="0" eb="3">
      <t>ジギョウショ</t>
    </rPh>
    <rPh sb="3" eb="5">
      <t>ショザイ</t>
    </rPh>
    <rPh sb="5" eb="7">
      <t>ジュウショ</t>
    </rPh>
    <phoneticPr fontId="1"/>
  </si>
  <si>
    <t>(5)</t>
  </si>
  <si>
    <t>(6)</t>
  </si>
  <si>
    <t>利用者数（申請時点）</t>
    <rPh sb="0" eb="4">
      <t>リヨウシャスウ</t>
    </rPh>
    <rPh sb="5" eb="7">
      <t>シンセイ</t>
    </rPh>
    <rPh sb="7" eb="9">
      <t>ジテン</t>
    </rPh>
    <phoneticPr fontId="1"/>
  </si>
  <si>
    <t>(7)</t>
  </si>
  <si>
    <t>職員数（申請時点）</t>
    <rPh sb="0" eb="2">
      <t>ショクイン</t>
    </rPh>
    <rPh sb="2" eb="3">
      <t>スウ</t>
    </rPh>
    <phoneticPr fontId="1"/>
  </si>
  <si>
    <t>（イ）事業計画</t>
    <rPh sb="3" eb="7">
      <t>ジギョウケイカク</t>
    </rPh>
    <phoneticPr fontId="1"/>
  </si>
  <si>
    <t>①-1　事業所の課題</t>
    <rPh sb="4" eb="7">
      <t>ジギョウショ</t>
    </rPh>
    <rPh sb="8" eb="10">
      <t>カダイ</t>
    </rPh>
    <phoneticPr fontId="1"/>
  </si>
  <si>
    <t>複数選択可</t>
    <rPh sb="0" eb="2">
      <t>フクスウ</t>
    </rPh>
    <rPh sb="2" eb="4">
      <t>センタク</t>
    </rPh>
    <rPh sb="4" eb="5">
      <t>カ</t>
    </rPh>
    <phoneticPr fontId="1"/>
  </si>
  <si>
    <t>記録業務に要する時間が長い</t>
    <rPh sb="0" eb="2">
      <t>キロク</t>
    </rPh>
    <rPh sb="2" eb="4">
      <t>ギョウム</t>
    </rPh>
    <rPh sb="5" eb="6">
      <t>ヨウ</t>
    </rPh>
    <rPh sb="8" eb="10">
      <t>ジカン</t>
    </rPh>
    <rPh sb="11" eb="12">
      <t>ナガ</t>
    </rPh>
    <phoneticPr fontId="1"/>
  </si>
  <si>
    <t>文書の量が多い</t>
    <rPh sb="0" eb="2">
      <t>ブンショ</t>
    </rPh>
    <rPh sb="3" eb="4">
      <t>リョウ</t>
    </rPh>
    <rPh sb="5" eb="6">
      <t>オオ</t>
    </rPh>
    <phoneticPr fontId="1"/>
  </si>
  <si>
    <t>事業所内の情報共有が非効率</t>
    <rPh sb="0" eb="3">
      <t>ジギョウショ</t>
    </rPh>
    <rPh sb="3" eb="4">
      <t>ナイ</t>
    </rPh>
    <rPh sb="5" eb="7">
      <t>ジョウホウ</t>
    </rPh>
    <rPh sb="7" eb="9">
      <t>キョウユウ</t>
    </rPh>
    <rPh sb="10" eb="13">
      <t>ヒコウリツ</t>
    </rPh>
    <phoneticPr fontId="1"/>
  </si>
  <si>
    <t>他事業所との情報共有が非効率</t>
    <rPh sb="0" eb="1">
      <t>タ</t>
    </rPh>
    <rPh sb="1" eb="4">
      <t>ジギョウショ</t>
    </rPh>
    <rPh sb="6" eb="8">
      <t>ジョウホウ</t>
    </rPh>
    <rPh sb="8" eb="10">
      <t>キョウユウ</t>
    </rPh>
    <rPh sb="11" eb="14">
      <t>ヒコウリツ</t>
    </rPh>
    <phoneticPr fontId="1"/>
  </si>
  <si>
    <t>職員の心理的負担が大きい</t>
    <rPh sb="0" eb="2">
      <t>ショクイン</t>
    </rPh>
    <rPh sb="3" eb="6">
      <t>シンリテキ</t>
    </rPh>
    <rPh sb="6" eb="8">
      <t>フタン</t>
    </rPh>
    <rPh sb="9" eb="10">
      <t>オオ</t>
    </rPh>
    <phoneticPr fontId="1"/>
  </si>
  <si>
    <t>超過勤務が多い</t>
    <rPh sb="0" eb="2">
      <t>チョウカ</t>
    </rPh>
    <rPh sb="2" eb="4">
      <t>キンム</t>
    </rPh>
    <rPh sb="5" eb="6">
      <t>オオ</t>
    </rPh>
    <phoneticPr fontId="1"/>
  </si>
  <si>
    <t>記録が不正確・不十分</t>
    <rPh sb="0" eb="2">
      <t>キロク</t>
    </rPh>
    <rPh sb="3" eb="6">
      <t>フセイカク</t>
    </rPh>
    <rPh sb="7" eb="10">
      <t>フジュウブン</t>
    </rPh>
    <phoneticPr fontId="1"/>
  </si>
  <si>
    <t>（自由記述）</t>
    <rPh sb="1" eb="3">
      <t>ジユウ</t>
    </rPh>
    <rPh sb="3" eb="5">
      <t>キジュツ</t>
    </rPh>
    <phoneticPr fontId="1"/>
  </si>
  <si>
    <t>①-2　導入する機器等</t>
    <rPh sb="4" eb="6">
      <t>ドウニュウ</t>
    </rPh>
    <rPh sb="8" eb="10">
      <t>キキ</t>
    </rPh>
    <rPh sb="10" eb="11">
      <t>トウ</t>
    </rPh>
    <phoneticPr fontId="1"/>
  </si>
  <si>
    <t>介護ソフト等</t>
    <rPh sb="0" eb="2">
      <t>カイゴ</t>
    </rPh>
    <rPh sb="5" eb="6">
      <t>トウ</t>
    </rPh>
    <phoneticPr fontId="1"/>
  </si>
  <si>
    <t>モバイルPC</t>
    <phoneticPr fontId="1"/>
  </si>
  <si>
    <t>※導入済み機器は「●」を、
　 今年度導入予定機器は「○」を入力ください</t>
    <rPh sb="16" eb="19">
      <t>コンネンド</t>
    </rPh>
    <phoneticPr fontId="1"/>
  </si>
  <si>
    <t>タブレット情報端末</t>
    <rPh sb="5" eb="7">
      <t>ジョウホウ</t>
    </rPh>
    <rPh sb="7" eb="9">
      <t>タンマツ</t>
    </rPh>
    <phoneticPr fontId="1"/>
  </si>
  <si>
    <t>通信環境機器等</t>
    <rPh sb="0" eb="2">
      <t>ツウシン</t>
    </rPh>
    <rPh sb="2" eb="4">
      <t>カンキョウ</t>
    </rPh>
    <rPh sb="4" eb="6">
      <t>キキ</t>
    </rPh>
    <rPh sb="6" eb="7">
      <t>トウ</t>
    </rPh>
    <phoneticPr fontId="34"/>
  </si>
  <si>
    <t>介護ロボット（見守りセンサー以外）</t>
    <rPh sb="0" eb="2">
      <t>カイゴ</t>
    </rPh>
    <rPh sb="7" eb="9">
      <t>ミマモ</t>
    </rPh>
    <rPh sb="14" eb="16">
      <t>イガイ</t>
    </rPh>
    <phoneticPr fontId="1"/>
  </si>
  <si>
    <t>見守りセンサー</t>
    <rPh sb="0" eb="2">
      <t>ミマモ</t>
    </rPh>
    <phoneticPr fontId="1"/>
  </si>
  <si>
    <t>②　参考にした資料等</t>
    <rPh sb="2" eb="4">
      <t>サンコウ</t>
    </rPh>
    <rPh sb="7" eb="9">
      <t>シリョウ</t>
    </rPh>
    <rPh sb="9" eb="10">
      <t>ナド</t>
    </rPh>
    <phoneticPr fontId="1"/>
  </si>
  <si>
    <t>介護サービス事業における生産性向上に資するガイドライン</t>
    <rPh sb="0" eb="2">
      <t>カイゴ</t>
    </rPh>
    <rPh sb="6" eb="8">
      <t>ジギョウ</t>
    </rPh>
    <rPh sb="12" eb="15">
      <t>セイサンセイ</t>
    </rPh>
    <rPh sb="15" eb="17">
      <t>コウジョウ</t>
    </rPh>
    <rPh sb="18" eb="19">
      <t>シ</t>
    </rPh>
    <phoneticPr fontId="1"/>
  </si>
  <si>
    <t>介護サービス事業所におけるICT 機器・ソフトウェア導入に関する手引き</t>
    <phoneticPr fontId="1"/>
  </si>
  <si>
    <t>プラットフォーム窓口や介護生産性向上総合相談センター</t>
    <rPh sb="8" eb="10">
      <t>マドグチ</t>
    </rPh>
    <rPh sb="11" eb="13">
      <t>カイゴ</t>
    </rPh>
    <rPh sb="13" eb="16">
      <t>セイサンセイ</t>
    </rPh>
    <rPh sb="16" eb="18">
      <t>コウジョウ</t>
    </rPh>
    <rPh sb="18" eb="20">
      <t>ソウゴウ</t>
    </rPh>
    <rPh sb="20" eb="22">
      <t>ソウダン</t>
    </rPh>
    <phoneticPr fontId="1"/>
  </si>
  <si>
    <t>③　研修等への参加状況</t>
    <rPh sb="2" eb="4">
      <t>ケンシュウ</t>
    </rPh>
    <rPh sb="4" eb="5">
      <t>ナド</t>
    </rPh>
    <rPh sb="7" eb="9">
      <t>サンカ</t>
    </rPh>
    <rPh sb="9" eb="11">
      <t>ジョウキョウ</t>
    </rPh>
    <phoneticPr fontId="1"/>
  </si>
  <si>
    <t>厚生労働省主催　介護現場における生産性向上推進フォーラム（オンデマンド視聴を含む）</t>
    <rPh sb="0" eb="2">
      <t>コウセイ</t>
    </rPh>
    <rPh sb="2" eb="5">
      <t>ロウドウショウ</t>
    </rPh>
    <rPh sb="5" eb="7">
      <t>シュサイ</t>
    </rPh>
    <rPh sb="8" eb="10">
      <t>カイゴ</t>
    </rPh>
    <rPh sb="10" eb="12">
      <t>ゲンバ</t>
    </rPh>
    <rPh sb="16" eb="19">
      <t>セイサンセイ</t>
    </rPh>
    <rPh sb="19" eb="21">
      <t>コウジョウ</t>
    </rPh>
    <rPh sb="21" eb="23">
      <t>スイシン</t>
    </rPh>
    <phoneticPr fontId="1"/>
  </si>
  <si>
    <t>厚生労働省主催　介護現場における生産性向上ビギナーセミナー（オンデマンド視聴を含む）</t>
    <rPh sb="0" eb="2">
      <t>コウセイ</t>
    </rPh>
    <rPh sb="2" eb="5">
      <t>ロウドウショウ</t>
    </rPh>
    <rPh sb="5" eb="7">
      <t>シュサイ</t>
    </rPh>
    <rPh sb="8" eb="10">
      <t>カイゴ</t>
    </rPh>
    <rPh sb="10" eb="12">
      <t>ゲンバ</t>
    </rPh>
    <rPh sb="16" eb="19">
      <t>セイサンセイ</t>
    </rPh>
    <rPh sb="19" eb="21">
      <t>コウジョウ</t>
    </rPh>
    <phoneticPr fontId="1"/>
  </si>
  <si>
    <t>日本介護福祉士会主催　デジタル・テクノロジー基本研修</t>
    <rPh sb="0" eb="2">
      <t>ニホン</t>
    </rPh>
    <rPh sb="2" eb="4">
      <t>カイゴ</t>
    </rPh>
    <rPh sb="4" eb="7">
      <t>フクシシ</t>
    </rPh>
    <rPh sb="7" eb="8">
      <t>カイ</t>
    </rPh>
    <rPh sb="8" eb="10">
      <t>シュサイ</t>
    </rPh>
    <phoneticPr fontId="1"/>
  </si>
  <si>
    <t>④　機器等の導入と併せて実施する取組</t>
    <rPh sb="2" eb="4">
      <t>キキ</t>
    </rPh>
    <rPh sb="4" eb="5">
      <t>トウ</t>
    </rPh>
    <rPh sb="6" eb="8">
      <t>ドウニュウ</t>
    </rPh>
    <rPh sb="9" eb="10">
      <t>アワ</t>
    </rPh>
    <rPh sb="12" eb="14">
      <t>ジッシ</t>
    </rPh>
    <rPh sb="16" eb="18">
      <t>トリクミ</t>
    </rPh>
    <phoneticPr fontId="1"/>
  </si>
  <si>
    <t>職場の環境整備の見直し（整理整頓等）</t>
    <phoneticPr fontId="1"/>
  </si>
  <si>
    <t>業務の明確化と役割分担の見直し（業務全体の流れの再構築、テクノロジーの活用等）</t>
    <phoneticPr fontId="1"/>
  </si>
  <si>
    <t>業務手順書・マニュアルの作成（申し送り等の標準化等）</t>
    <phoneticPr fontId="1"/>
  </si>
  <si>
    <t>記録・報告様式の見直し</t>
    <phoneticPr fontId="1"/>
  </si>
  <si>
    <t>情報共有の方法の見直し</t>
    <phoneticPr fontId="1"/>
  </si>
  <si>
    <t>ＯＪＴの仕組みづくり（研修の実施等）</t>
    <phoneticPr fontId="1"/>
  </si>
  <si>
    <t>理念・行動指針の徹底</t>
    <phoneticPr fontId="1"/>
  </si>
  <si>
    <t>⑤-1　文書量を半減させる予定の文書の書類</t>
    <rPh sb="4" eb="7">
      <t>ブンショリョウ</t>
    </rPh>
    <rPh sb="8" eb="10">
      <t>ハンゲン</t>
    </rPh>
    <rPh sb="13" eb="15">
      <t>ヨテイ</t>
    </rPh>
    <rPh sb="16" eb="18">
      <t>ブンショ</t>
    </rPh>
    <rPh sb="19" eb="21">
      <t>ショルイ</t>
    </rPh>
    <phoneticPr fontId="1"/>
  </si>
  <si>
    <t>利用者ごとの計画作成や記録に係る書類（例：アセスメントシート、サービス担当者会議録）</t>
    <rPh sb="19" eb="20">
      <t>レイ</t>
    </rPh>
    <rPh sb="35" eb="38">
      <t>タントウシャ</t>
    </rPh>
    <rPh sb="38" eb="41">
      <t>カイギロク</t>
    </rPh>
    <phoneticPr fontId="1"/>
  </si>
  <si>
    <t>介護報酬の請求に関する文書　（例：サービス提供表、介護給付費明細書）</t>
    <rPh sb="15" eb="16">
      <t>レイ</t>
    </rPh>
    <rPh sb="21" eb="24">
      <t>テイキョウヒョウ</t>
    </rPh>
    <rPh sb="25" eb="27">
      <t>カイゴ</t>
    </rPh>
    <rPh sb="27" eb="30">
      <t>キュウフヒ</t>
    </rPh>
    <rPh sb="30" eb="33">
      <t>メイサイショ</t>
    </rPh>
    <phoneticPr fontId="1"/>
  </si>
  <si>
    <t>実施記録　（例：送迎の記録、入浴の記録）</t>
    <rPh sb="0" eb="2">
      <t>ジッシ</t>
    </rPh>
    <rPh sb="2" eb="4">
      <t>キロク</t>
    </rPh>
    <rPh sb="6" eb="7">
      <t>レイ</t>
    </rPh>
    <rPh sb="8" eb="10">
      <t>ソウゲイ</t>
    </rPh>
    <rPh sb="11" eb="13">
      <t>キロク</t>
    </rPh>
    <rPh sb="14" eb="16">
      <t>ニュウヨク</t>
    </rPh>
    <rPh sb="17" eb="19">
      <t>キロク</t>
    </rPh>
    <phoneticPr fontId="1"/>
  </si>
  <si>
    <t>加算に係るチェックシート、スクリーニング様式等　（例：各種スクリーニング様式等）</t>
    <rPh sb="0" eb="2">
      <t>カサン</t>
    </rPh>
    <rPh sb="3" eb="4">
      <t>カカ</t>
    </rPh>
    <rPh sb="20" eb="22">
      <t>ヨウシキ</t>
    </rPh>
    <rPh sb="22" eb="23">
      <t>ナド</t>
    </rPh>
    <rPh sb="25" eb="26">
      <t>レイ</t>
    </rPh>
    <rPh sb="27" eb="29">
      <t>カクシュ</t>
    </rPh>
    <rPh sb="36" eb="38">
      <t>ヨウシキ</t>
    </rPh>
    <rPh sb="38" eb="39">
      <t>ナド</t>
    </rPh>
    <phoneticPr fontId="1"/>
  </si>
  <si>
    <t>⑤-2　文書の具体的な枚数</t>
    <rPh sb="4" eb="6">
      <t>ブンショ</t>
    </rPh>
    <rPh sb="7" eb="10">
      <t>グタイテキ</t>
    </rPh>
    <rPh sb="11" eb="13">
      <t>マイスウ</t>
    </rPh>
    <phoneticPr fontId="1"/>
  </si>
  <si>
    <t>⑥　　ケアプランデータ連携システムの利用</t>
    <rPh sb="11" eb="13">
      <t>レンケイ</t>
    </rPh>
    <rPh sb="18" eb="20">
      <t>リヨウ</t>
    </rPh>
    <phoneticPr fontId="1"/>
  </si>
  <si>
    <t>同システムの利用開始状況</t>
    <rPh sb="0" eb="1">
      <t>ドウ</t>
    </rPh>
    <rPh sb="6" eb="8">
      <t>リヨウ</t>
    </rPh>
    <rPh sb="8" eb="10">
      <t>カイシ</t>
    </rPh>
    <rPh sb="10" eb="12">
      <t>ジョウキョウ</t>
    </rPh>
    <phoneticPr fontId="1"/>
  </si>
  <si>
    <t>同システムでの連携先事業所数</t>
    <rPh sb="0" eb="1">
      <t>ドウ</t>
    </rPh>
    <rPh sb="7" eb="9">
      <t>レンケイ</t>
    </rPh>
    <rPh sb="9" eb="10">
      <t>サキ</t>
    </rPh>
    <rPh sb="10" eb="13">
      <t>ジギョウショ</t>
    </rPh>
    <rPh sb="13" eb="14">
      <t>スウ</t>
    </rPh>
    <phoneticPr fontId="1"/>
  </si>
  <si>
    <t>⑦　　利用者の安全並びに介護サービスの質の確保及び職員の負担軽減に資する方策を検討するための委員会を設置している</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6" eb="49">
      <t>イインカイ</t>
    </rPh>
    <rPh sb="50" eb="52">
      <t>セッチ</t>
    </rPh>
    <phoneticPr fontId="1"/>
  </si>
  <si>
    <t>設置有無</t>
    <rPh sb="0" eb="2">
      <t>セッチ</t>
    </rPh>
    <rPh sb="2" eb="4">
      <t>ウム</t>
    </rPh>
    <phoneticPr fontId="1"/>
  </si>
  <si>
    <t>⑧-1　LIFEの利用</t>
    <rPh sb="9" eb="11">
      <t>リヨウ</t>
    </rPh>
    <phoneticPr fontId="1"/>
  </si>
  <si>
    <t>択一</t>
    <rPh sb="0" eb="2">
      <t>タクイツ</t>
    </rPh>
    <phoneticPr fontId="1"/>
  </si>
  <si>
    <t>⑧-2　データ登録している方法</t>
    <rPh sb="7" eb="9">
      <t>トウロク</t>
    </rPh>
    <rPh sb="13" eb="15">
      <t>ホウホウ</t>
    </rPh>
    <phoneticPr fontId="1"/>
  </si>
  <si>
    <t>インポート（ＣＳＶ取込）機能の活用</t>
    <phoneticPr fontId="1"/>
  </si>
  <si>
    <t>LIFE上での直接入力</t>
    <rPh sb="4" eb="5">
      <t>ウエ</t>
    </rPh>
    <rPh sb="7" eb="9">
      <t>チョクセツ</t>
    </rPh>
    <rPh sb="9" eb="11">
      <t>ニュウリョク</t>
    </rPh>
    <phoneticPr fontId="1"/>
  </si>
  <si>
    <t>⑨　セキュリティ対策</t>
    <rPh sb="8" eb="10">
      <t>タイサク</t>
    </rPh>
    <phoneticPr fontId="1"/>
  </si>
  <si>
    <t>「ＳＥＣＹＲＩＴＹ　ＡＣＴＩＯＮ」宣言　　　択一</t>
    <rPh sb="17" eb="19">
      <t>センゲン</t>
    </rPh>
    <rPh sb="22" eb="24">
      <t>タクイツ</t>
    </rPh>
    <phoneticPr fontId="1"/>
  </si>
  <si>
    <t>補助基準額</t>
    <rPh sb="0" eb="5">
      <t>ホジョキジュンガク</t>
    </rPh>
    <phoneticPr fontId="1"/>
  </si>
  <si>
    <t>支出見込額</t>
    <rPh sb="0" eb="2">
      <t>シシュツ</t>
    </rPh>
    <rPh sb="2" eb="4">
      <t>ミコミ</t>
    </rPh>
    <rPh sb="4" eb="5">
      <t>ガク</t>
    </rPh>
    <phoneticPr fontId="7"/>
  </si>
  <si>
    <t>支出額</t>
    <rPh sb="0" eb="2">
      <t>シシュツ</t>
    </rPh>
    <rPh sb="2" eb="3">
      <t>ガク</t>
    </rPh>
    <phoneticPr fontId="7"/>
  </si>
  <si>
    <t>介護ロボット等</t>
    <rPh sb="6" eb="7">
      <t>トウ</t>
    </rPh>
    <phoneticPr fontId="1"/>
  </si>
  <si>
    <t>介護ソフト</t>
    <rPh sb="0" eb="2">
      <t>カイゴ</t>
    </rPh>
    <phoneticPr fontId="7"/>
  </si>
  <si>
    <t>左記と連動して効果が高まる機器・ソフト等</t>
    <rPh sb="0" eb="2">
      <t>サキ</t>
    </rPh>
    <rPh sb="3" eb="5">
      <t>レンドウ</t>
    </rPh>
    <rPh sb="7" eb="9">
      <t>コウカ</t>
    </rPh>
    <rPh sb="10" eb="11">
      <t>タカ</t>
    </rPh>
    <rPh sb="13" eb="15">
      <t>キキ</t>
    </rPh>
    <rPh sb="19" eb="20">
      <t>トウ</t>
    </rPh>
    <phoneticPr fontId="1"/>
  </si>
  <si>
    <t>様式1別紙</t>
    <rPh sb="0" eb="2">
      <t>ヨウシキ</t>
    </rPh>
    <rPh sb="3" eb="5">
      <t>ベッシ</t>
    </rPh>
    <phoneticPr fontId="1"/>
  </si>
  <si>
    <t>様式１</t>
    <rPh sb="0" eb="2">
      <t>ヨウシキ</t>
    </rPh>
    <phoneticPr fontId="1"/>
  </si>
  <si>
    <t>歳入歳出予算</t>
    <rPh sb="0" eb="4">
      <t>サイニュウサイシュツ</t>
    </rPh>
    <rPh sb="4" eb="6">
      <t>ヨサン</t>
    </rPh>
    <phoneticPr fontId="1"/>
  </si>
  <si>
    <t>県からの交付決定通知をご参照の上、転記ください。</t>
    <rPh sb="0" eb="1">
      <t>ケン</t>
    </rPh>
    <rPh sb="4" eb="8">
      <t>コウフケッテイ</t>
    </rPh>
    <rPh sb="8" eb="10">
      <t>ツウチ</t>
    </rPh>
    <rPh sb="12" eb="14">
      <t>サンショウ</t>
    </rPh>
    <rPh sb="15" eb="16">
      <t>ウエ</t>
    </rPh>
    <rPh sb="17" eb="19">
      <t>テンキ</t>
    </rPh>
    <phoneticPr fontId="1"/>
  </si>
  <si>
    <t>※記入すると様式上に反映されます。</t>
  </si>
  <si>
    <t>富山市</t>
    <rPh sb="0" eb="3">
      <t>トヤマシ</t>
    </rPh>
    <phoneticPr fontId="7"/>
  </si>
  <si>
    <t>高岡市</t>
    <rPh sb="0" eb="3">
      <t>タカオカシ</t>
    </rPh>
    <phoneticPr fontId="7"/>
  </si>
  <si>
    <t>魚津市</t>
    <rPh sb="0" eb="3">
      <t>ウオヅシ</t>
    </rPh>
    <phoneticPr fontId="7"/>
  </si>
  <si>
    <t>氷見市</t>
    <rPh sb="0" eb="3">
      <t>ヒミシ</t>
    </rPh>
    <phoneticPr fontId="7"/>
  </si>
  <si>
    <t>滑川市</t>
    <rPh sb="0" eb="3">
      <t>ナメリカワシ</t>
    </rPh>
    <phoneticPr fontId="7"/>
  </si>
  <si>
    <t>黒部市</t>
    <rPh sb="0" eb="3">
      <t>クロベシ</t>
    </rPh>
    <phoneticPr fontId="7"/>
  </si>
  <si>
    <t>小矢部市</t>
    <rPh sb="0" eb="4">
      <t>オヤベシ</t>
    </rPh>
    <phoneticPr fontId="7"/>
  </si>
  <si>
    <t>砺波市</t>
    <rPh sb="0" eb="3">
      <t>トナミシ</t>
    </rPh>
    <phoneticPr fontId="7"/>
  </si>
  <si>
    <t>南砺市</t>
    <rPh sb="0" eb="3">
      <t>ナントシ</t>
    </rPh>
    <phoneticPr fontId="7"/>
  </si>
  <si>
    <t>射水市</t>
    <rPh sb="0" eb="3">
      <t>イミズシ</t>
    </rPh>
    <phoneticPr fontId="7"/>
  </si>
  <si>
    <t>舟橋村</t>
    <rPh sb="0" eb="3">
      <t>フナハシムラ</t>
    </rPh>
    <phoneticPr fontId="7"/>
  </si>
  <si>
    <t>上市町</t>
    <rPh sb="0" eb="3">
      <t>カミイチマチ</t>
    </rPh>
    <phoneticPr fontId="7"/>
  </si>
  <si>
    <t>立山町</t>
    <rPh sb="0" eb="3">
      <t>タテヤママチ</t>
    </rPh>
    <phoneticPr fontId="7"/>
  </si>
  <si>
    <t>入善町</t>
    <rPh sb="0" eb="3">
      <t>ニュウゼンマチ</t>
    </rPh>
    <phoneticPr fontId="7"/>
  </si>
  <si>
    <t>朝日町</t>
    <rPh sb="0" eb="3">
      <t>アサヒマチ</t>
    </rPh>
    <phoneticPr fontId="7"/>
  </si>
  <si>
    <t>(1)介護テクノロジー等の導入支援事業</t>
    <rPh sb="9" eb="10">
      <t>トウ</t>
    </rPh>
    <rPh sb="11" eb="15">
      <t>ドウニュウシエン</t>
    </rPh>
    <rPh sb="17" eb="19">
      <t>ジギョウ</t>
    </rPh>
    <phoneticPr fontId="1"/>
  </si>
  <si>
    <t>(2)介護テクノロジーパッケージ型導入支援事業</t>
    <rPh sb="3" eb="4">
      <t>カイゴ</t>
    </rPh>
    <rPh sb="15" eb="16">
      <t>ガタ</t>
    </rPh>
    <rPh sb="16" eb="20">
      <t>ドウニュウシエン</t>
    </rPh>
    <rPh sb="20" eb="22">
      <t>ジギョウ</t>
    </rPh>
    <phoneticPr fontId="7"/>
  </si>
  <si>
    <t>(1)介護テクノロジー等の導入支援事業</t>
    <rPh sb="3" eb="5">
      <t>カイゴ</t>
    </rPh>
    <rPh sb="11" eb="12">
      <t>トウ</t>
    </rPh>
    <rPh sb="13" eb="15">
      <t>ドウニュウ</t>
    </rPh>
    <rPh sb="15" eb="17">
      <t>シエン</t>
    </rPh>
    <rPh sb="17" eb="19">
      <t>ジギョウ</t>
    </rPh>
    <phoneticPr fontId="7"/>
  </si>
  <si>
    <t>(2)介護テクノロジーパッケージ型導入支援事業</t>
    <rPh sb="3" eb="5">
      <t>カイゴ</t>
    </rPh>
    <rPh sb="16" eb="17">
      <t>ガタ</t>
    </rPh>
    <rPh sb="17" eb="19">
      <t>ドウニュウ</t>
    </rPh>
    <rPh sb="19" eb="21">
      <t>シエン</t>
    </rPh>
    <rPh sb="21" eb="23">
      <t>ジギョウ</t>
    </rPh>
    <phoneticPr fontId="1"/>
  </si>
  <si>
    <t>合計・・・（A）</t>
    <rPh sb="0" eb="1">
      <t>ゴウケイ</t>
    </rPh>
    <phoneticPr fontId="7"/>
  </si>
  <si>
    <t>１法人あたり補助上限額・・・（B）</t>
    <rPh sb="1" eb="3">
      <t>ホウジン</t>
    </rPh>
    <rPh sb="6" eb="8">
      <t>ホジョ</t>
    </rPh>
    <rPh sb="8" eb="10">
      <t>ジョウゲン</t>
    </rPh>
    <rPh sb="10" eb="11">
      <t>ガク</t>
    </rPh>
    <phoneticPr fontId="1"/>
  </si>
  <si>
    <t>３．補助金の振込先口座情報</t>
    <rPh sb="2" eb="5">
      <t>ホジョキン</t>
    </rPh>
    <rPh sb="6" eb="9">
      <t>フリコミサキ</t>
    </rPh>
    <rPh sb="9" eb="13">
      <t>コウザジョウホウ</t>
    </rPh>
    <phoneticPr fontId="1"/>
  </si>
  <si>
    <t>交付決定額</t>
    <rPh sb="0" eb="5">
      <t>コウフケッテイガク</t>
    </rPh>
    <phoneticPr fontId="1"/>
  </si>
  <si>
    <t>ー</t>
    <phoneticPr fontId="1"/>
  </si>
  <si>
    <t>様式第１－２号</t>
    <rPh sb="0" eb="2">
      <t>ヨウシキ</t>
    </rPh>
    <rPh sb="2" eb="3">
      <t>ダイ</t>
    </rPh>
    <rPh sb="6" eb="7">
      <t>ゴウ</t>
    </rPh>
    <phoneticPr fontId="1"/>
  </si>
  <si>
    <t>サービス種別</t>
  </si>
  <si>
    <t>導入する介護ロボット等</t>
    <phoneticPr fontId="1"/>
  </si>
  <si>
    <t>分野</t>
    <rPh sb="0" eb="2">
      <t>ブンヤ</t>
    </rPh>
    <phoneticPr fontId="1"/>
  </si>
  <si>
    <r>
      <t>総事業費（</t>
    </r>
    <r>
      <rPr>
        <b/>
        <sz val="11"/>
        <color theme="1"/>
        <rFont val="ＭＳ Ｐゴシック"/>
        <family val="3"/>
        <charset val="128"/>
      </rPr>
      <t>税抜</t>
    </r>
    <r>
      <rPr>
        <sz val="11"/>
        <color theme="1"/>
        <rFont val="ＭＳ Ｐゴシック"/>
        <family val="3"/>
        <charset val="128"/>
      </rPr>
      <t>）</t>
    </r>
    <phoneticPr fontId="1"/>
  </si>
  <si>
    <t>付帯費用</t>
    <rPh sb="0" eb="4">
      <t>フタイヒヨウ</t>
    </rPh>
    <phoneticPr fontId="1"/>
  </si>
  <si>
    <t>機能訓練支援</t>
    <rPh sb="0" eb="6">
      <t>キノウクンレンシエン</t>
    </rPh>
    <phoneticPr fontId="1"/>
  </si>
  <si>
    <t>その他（県が認めたもの）</t>
    <rPh sb="2" eb="3">
      <t>タ</t>
    </rPh>
    <rPh sb="4" eb="5">
      <t>ケン</t>
    </rPh>
    <rPh sb="6" eb="7">
      <t>ミト</t>
    </rPh>
    <phoneticPr fontId="1"/>
  </si>
  <si>
    <t>移乗支援</t>
    <rPh sb="0" eb="2">
      <t>イジョウ</t>
    </rPh>
    <rPh sb="2" eb="4">
      <t>シエン</t>
    </rPh>
    <phoneticPr fontId="1"/>
  </si>
  <si>
    <t>入浴支援</t>
    <rPh sb="0" eb="2">
      <t>ニュウヨク</t>
    </rPh>
    <rPh sb="2" eb="4">
      <t>シエン</t>
    </rPh>
    <phoneticPr fontId="1"/>
  </si>
  <si>
    <t>見守り支援</t>
    <rPh sb="0" eb="2">
      <t>ミマモ</t>
    </rPh>
    <rPh sb="3" eb="5">
      <t>シエン</t>
    </rPh>
    <phoneticPr fontId="1"/>
  </si>
  <si>
    <t>コミュニケーション支援</t>
    <rPh sb="9" eb="11">
      <t>シエン</t>
    </rPh>
    <phoneticPr fontId="1"/>
  </si>
  <si>
    <t>食事・栄養管理支援</t>
    <rPh sb="0" eb="2">
      <t>ショクジ</t>
    </rPh>
    <rPh sb="3" eb="7">
      <t>エイヨウカンリ</t>
    </rPh>
    <rPh sb="7" eb="9">
      <t>シエン</t>
    </rPh>
    <phoneticPr fontId="1"/>
  </si>
  <si>
    <t>認知症生活・ケア支援</t>
    <rPh sb="0" eb="3">
      <t>ニンチショウ</t>
    </rPh>
    <rPh sb="3" eb="5">
      <t>セイカツ</t>
    </rPh>
    <rPh sb="8" eb="10">
      <t>シエン</t>
    </rPh>
    <phoneticPr fontId="1"/>
  </si>
  <si>
    <t>（注１）消費税及び地方消費税を除いた金額を記載すること。</t>
    <phoneticPr fontId="1"/>
  </si>
  <si>
    <t>A</t>
    <phoneticPr fontId="1"/>
  </si>
  <si>
    <t>B</t>
    <phoneticPr fontId="1"/>
  </si>
  <si>
    <t>C=A-B</t>
    <phoneticPr fontId="1"/>
  </si>
  <si>
    <t>D=C×4/5</t>
    <phoneticPr fontId="1"/>
  </si>
  <si>
    <t>E</t>
    <phoneticPr fontId="1"/>
  </si>
  <si>
    <t>合計</t>
    <rPh sb="0" eb="2">
      <t>ゴウケイ</t>
    </rPh>
    <phoneticPr fontId="1"/>
  </si>
  <si>
    <t>F＝DまたはEのいずれか小さい方</t>
    <rPh sb="12" eb="13">
      <t>チイ</t>
    </rPh>
    <rPh sb="15" eb="16">
      <t>ホウ</t>
    </rPh>
    <phoneticPr fontId="1"/>
  </si>
  <si>
    <t>補助金所要額</t>
    <rPh sb="0" eb="3">
      <t>ホジョキン</t>
    </rPh>
    <phoneticPr fontId="7"/>
  </si>
  <si>
    <t>交付申請額</t>
    <rPh sb="0" eb="5">
      <t>コウフシンセイガク</t>
    </rPh>
    <phoneticPr fontId="1"/>
  </si>
  <si>
    <t>G</t>
    <phoneticPr fontId="1"/>
  </si>
  <si>
    <t>FとGのいずれか小さい方</t>
    <rPh sb="8" eb="9">
      <t>チイ</t>
    </rPh>
    <rPh sb="11" eb="12">
      <t>ホウ</t>
    </rPh>
    <phoneticPr fontId="1"/>
  </si>
  <si>
    <t>寄付金
その他の
収入見込額</t>
    <phoneticPr fontId="1"/>
  </si>
  <si>
    <t>事業所
所在地</t>
    <phoneticPr fontId="1"/>
  </si>
  <si>
    <t>導入する介護ソフト・
バックオフィスソフト</t>
    <phoneticPr fontId="1"/>
  </si>
  <si>
    <t>介護業務支援（インカム）</t>
    <rPh sb="0" eb="4">
      <t>カイゴギョウム</t>
    </rPh>
    <rPh sb="4" eb="6">
      <t>シエン</t>
    </rPh>
    <phoneticPr fontId="1"/>
  </si>
  <si>
    <t>←見守りまたはインカム導入に合わせて通信環境整備する場合のみ</t>
    <rPh sb="1" eb="3">
      <t>ミマモ</t>
    </rPh>
    <rPh sb="11" eb="13">
      <t>ドウニュウ</t>
    </rPh>
    <rPh sb="14" eb="15">
      <t>ア</t>
    </rPh>
    <rPh sb="18" eb="24">
      <t>ツウシンカンキョウセイビ</t>
    </rPh>
    <rPh sb="26" eb="28">
      <t>バアイ</t>
    </rPh>
    <phoneticPr fontId="7"/>
  </si>
  <si>
    <t>ケアプランデータ連携システム
５事業所以上連携加算</t>
    <rPh sb="23" eb="25">
      <t>カサン</t>
    </rPh>
    <phoneticPr fontId="1"/>
  </si>
  <si>
    <t>任意</t>
    <rPh sb="0" eb="2">
      <t>ニンイ</t>
    </rPh>
    <phoneticPr fontId="1"/>
  </si>
  <si>
    <t>ライセンス数による金額変動なし</t>
    <rPh sb="5" eb="6">
      <t>スウ</t>
    </rPh>
    <rPh sb="9" eb="11">
      <t>キンガク</t>
    </rPh>
    <rPh sb="11" eb="13">
      <t>ヘンドウ</t>
    </rPh>
    <phoneticPr fontId="7"/>
  </si>
  <si>
    <t>職員数</t>
    <phoneticPr fontId="1"/>
  </si>
  <si>
    <t>①介護業務支援</t>
    <rPh sb="1" eb="7">
      <t>カイゴギョウムシエン</t>
    </rPh>
    <phoneticPr fontId="1"/>
  </si>
  <si>
    <t>②①と連動して効果が高まる機器等</t>
    <rPh sb="3" eb="5">
      <t>レンドウ</t>
    </rPh>
    <rPh sb="7" eb="9">
      <t>コウカ</t>
    </rPh>
    <rPh sb="10" eb="11">
      <t>タカ</t>
    </rPh>
    <rPh sb="13" eb="15">
      <t>キキ</t>
    </rPh>
    <rPh sb="15" eb="16">
      <t>トウ</t>
    </rPh>
    <phoneticPr fontId="1"/>
  </si>
  <si>
    <t>介護ソフト定着促進</t>
    <rPh sb="0" eb="2">
      <t>カイゴ</t>
    </rPh>
    <rPh sb="5" eb="7">
      <t>テイチャク</t>
    </rPh>
    <rPh sb="7" eb="9">
      <t>ソクシン</t>
    </rPh>
    <phoneticPr fontId="7"/>
  </si>
  <si>
    <t>事業所＆法人上限</t>
    <rPh sb="0" eb="3">
      <t>ジギョウショ</t>
    </rPh>
    <rPh sb="4" eb="8">
      <t>ホウジンジョウゲン</t>
    </rPh>
    <phoneticPr fontId="1"/>
  </si>
  <si>
    <t>法人上限</t>
    <rPh sb="0" eb="2">
      <t>ホウジン</t>
    </rPh>
    <rPh sb="2" eb="4">
      <t>ジョウゲン</t>
    </rPh>
    <phoneticPr fontId="1"/>
  </si>
  <si>
    <t>事業別申請額</t>
    <rPh sb="0" eb="2">
      <t>ジギョウ</t>
    </rPh>
    <rPh sb="2" eb="3">
      <t>ベツ</t>
    </rPh>
    <rPh sb="3" eb="6">
      <t>シンセイガク</t>
    </rPh>
    <phoneticPr fontId="7"/>
  </si>
  <si>
    <t>事業別申請額</t>
    <rPh sb="0" eb="3">
      <t>ジギョウベツ</t>
    </rPh>
    <rPh sb="3" eb="6">
      <t>シンセイガク</t>
    </rPh>
    <phoneticPr fontId="7"/>
  </si>
  <si>
    <t>事業別申請額合計</t>
    <rPh sb="0" eb="2">
      <t>ジギョウ</t>
    </rPh>
    <rPh sb="2" eb="3">
      <t>ベツ</t>
    </rPh>
    <rPh sb="3" eb="6">
      <t>シンセイガク</t>
    </rPh>
    <rPh sb="6" eb="8">
      <t>ゴウケイ</t>
    </rPh>
    <phoneticPr fontId="1"/>
  </si>
  <si>
    <t>Fの合計</t>
    <rPh sb="2" eb="4">
      <t>ゴウケイ</t>
    </rPh>
    <phoneticPr fontId="1"/>
  </si>
  <si>
    <t>導入する「介護業務支援」の機器・ソフト等</t>
    <rPh sb="5" eb="11">
      <t>カイゴギョウムシエン</t>
    </rPh>
    <rPh sb="13" eb="15">
      <t>キキ</t>
    </rPh>
    <rPh sb="19" eb="20">
      <t>トウ</t>
    </rPh>
    <phoneticPr fontId="1"/>
  </si>
  <si>
    <t>通信環境
整備費用</t>
    <rPh sb="0" eb="2">
      <t>ツウシン</t>
    </rPh>
    <rPh sb="2" eb="4">
      <t>カンキョウ</t>
    </rPh>
    <rPh sb="5" eb="7">
      <t>セイビ</t>
    </rPh>
    <rPh sb="7" eb="9">
      <t>ヒヨウ</t>
    </rPh>
    <phoneticPr fontId="1"/>
  </si>
  <si>
    <t>ベンダー
サポート
費用</t>
    <rPh sb="10" eb="12">
      <t>ヒヨウ</t>
    </rPh>
    <phoneticPr fontId="1"/>
  </si>
  <si>
    <t>　　２　既交付決定額</t>
    <rPh sb="4" eb="5">
      <t>キ</t>
    </rPh>
    <rPh sb="5" eb="10">
      <t>コウフケッテイガク</t>
    </rPh>
    <phoneticPr fontId="1"/>
  </si>
  <si>
    <t>　　１　変更交付申請額</t>
    <rPh sb="4" eb="6">
      <t>ヘンコウ</t>
    </rPh>
    <rPh sb="6" eb="8">
      <t>コウフ</t>
    </rPh>
    <rPh sb="8" eb="11">
      <t>シンセイガク</t>
    </rPh>
    <phoneticPr fontId="1"/>
  </si>
  <si>
    <t>※別紙１及び様式第１－２号を準用</t>
    <rPh sb="1" eb="3">
      <t>ベッシ</t>
    </rPh>
    <rPh sb="4" eb="5">
      <t>オヨ</t>
    </rPh>
    <rPh sb="6" eb="8">
      <t>ヨウシキ</t>
    </rPh>
    <rPh sb="8" eb="9">
      <t>ダイ</t>
    </rPh>
    <rPh sb="12" eb="13">
      <t>ゴウ</t>
    </rPh>
    <rPh sb="14" eb="16">
      <t>ジュンヨウ</t>
    </rPh>
    <phoneticPr fontId="1"/>
  </si>
  <si>
    <t>（様式第２号　別紙１）</t>
    <rPh sb="1" eb="3">
      <t>ヨウシキ</t>
    </rPh>
    <rPh sb="3" eb="4">
      <t>ダイ</t>
    </rPh>
    <rPh sb="5" eb="6">
      <t>ゴウ</t>
    </rPh>
    <rPh sb="7" eb="9">
      <t>ベッシ</t>
    </rPh>
    <phoneticPr fontId="7"/>
  </si>
  <si>
    <t>　　５　添付書類</t>
    <rPh sb="4" eb="6">
      <t>テンプ</t>
    </rPh>
    <rPh sb="6" eb="8">
      <t>ショルイ</t>
    </rPh>
    <phoneticPr fontId="1"/>
  </si>
  <si>
    <t>補助金精算額</t>
    <rPh sb="0" eb="3">
      <t>ホジョキン</t>
    </rPh>
    <rPh sb="3" eb="5">
      <t>セイサン</t>
    </rPh>
    <phoneticPr fontId="7"/>
  </si>
  <si>
    <t>事業別実績額</t>
    <rPh sb="0" eb="3">
      <t>ジギョウベツ</t>
    </rPh>
    <rPh sb="3" eb="6">
      <t>ジッセキガク</t>
    </rPh>
    <phoneticPr fontId="7"/>
  </si>
  <si>
    <t>実績報告額</t>
    <rPh sb="0" eb="2">
      <t>ジッセキ</t>
    </rPh>
    <rPh sb="2" eb="4">
      <t>ホウコク</t>
    </rPh>
    <rPh sb="4" eb="5">
      <t>ガク</t>
    </rPh>
    <phoneticPr fontId="1"/>
  </si>
  <si>
    <t>寄付金
その他の
収入額</t>
  </si>
  <si>
    <t>寄付金
その他の
収入額</t>
    <phoneticPr fontId="1"/>
  </si>
  <si>
    <t>実績報告額</t>
    <rPh sb="0" eb="5">
      <t>ジッセキホウコクガク</t>
    </rPh>
    <phoneticPr fontId="1"/>
  </si>
  <si>
    <t>←見守り機器を導入する場合のみ</t>
    <rPh sb="1" eb="3">
      <t>ミマモ</t>
    </rPh>
    <rPh sb="4" eb="6">
      <t>キキ</t>
    </rPh>
    <rPh sb="7" eb="9">
      <t>ドウニュウ</t>
    </rPh>
    <rPh sb="11" eb="13">
      <t>バアイ</t>
    </rPh>
    <phoneticPr fontId="7"/>
  </si>
  <si>
    <t>あり</t>
  </si>
  <si>
    <t>あり</t>
    <phoneticPr fontId="1"/>
  </si>
  <si>
    <t>なし</t>
  </si>
  <si>
    <t>なし</t>
    <phoneticPr fontId="1"/>
  </si>
  <si>
    <t>職員数
（常勤換算）</t>
    <rPh sb="0" eb="3">
      <t>ショクインスウ</t>
    </rPh>
    <rPh sb="5" eb="9">
      <t>ジョウキンカンザン</t>
    </rPh>
    <phoneticPr fontId="1"/>
  </si>
  <si>
    <t>事業所上限</t>
    <rPh sb="0" eb="3">
      <t>ジギョウショ</t>
    </rPh>
    <rPh sb="3" eb="5">
      <t>ジョウゲン</t>
    </rPh>
    <phoneticPr fontId="1"/>
  </si>
  <si>
    <t>D=C×9/10</t>
    <phoneticPr fontId="1"/>
  </si>
  <si>
    <t>事業所名
※１事業所につき１行に
まとめて記載すること</t>
    <rPh sb="0" eb="4">
      <t>ジギョウショメイ</t>
    </rPh>
    <rPh sb="7" eb="10">
      <t>ジギョウショ</t>
    </rPh>
    <rPh sb="14" eb="15">
      <t>ギョウ</t>
    </rPh>
    <rPh sb="21" eb="23">
      <t>キサイ</t>
    </rPh>
    <phoneticPr fontId="1"/>
  </si>
  <si>
    <t>介護テクノロジー定着支援事業</t>
    <rPh sb="0" eb="2">
      <t>カイゴ</t>
    </rPh>
    <rPh sb="8" eb="10">
      <t>テイチャク</t>
    </rPh>
    <rPh sb="10" eb="12">
      <t>シエン</t>
    </rPh>
    <rPh sb="12" eb="14">
      <t>ジギョウ</t>
    </rPh>
    <phoneticPr fontId="1"/>
  </si>
  <si>
    <t>通所・訪問系介護サービス事業所生産性向上支援事業</t>
    <phoneticPr fontId="1"/>
  </si>
  <si>
    <t>（C）・・・（A）、（B）のいずれか小さい額</t>
    <rPh sb="18" eb="19">
      <t>チイ</t>
    </rPh>
    <rPh sb="21" eb="22">
      <t>ガク</t>
    </rPh>
    <phoneticPr fontId="1"/>
  </si>
  <si>
    <t>（D）</t>
    <phoneticPr fontId="1"/>
  </si>
  <si>
    <t>合計・・・A</t>
    <rPh sb="0" eb="1">
      <t>ゴウケイ</t>
    </rPh>
    <phoneticPr fontId="7"/>
  </si>
  <si>
    <t>１法人あたり補助上限額・・・B</t>
    <rPh sb="1" eb="3">
      <t>ホウジン</t>
    </rPh>
    <rPh sb="6" eb="8">
      <t>ホジョ</t>
    </rPh>
    <rPh sb="8" eb="10">
      <t>ジョウゲン</t>
    </rPh>
    <rPh sb="10" eb="11">
      <t>ガク</t>
    </rPh>
    <phoneticPr fontId="1"/>
  </si>
  <si>
    <t>D</t>
    <phoneticPr fontId="1"/>
  </si>
  <si>
    <t>C・・・AとBのいずれか小さい額</t>
    <rPh sb="12" eb="13">
      <t>チイ</t>
    </rPh>
    <rPh sb="15" eb="16">
      <t>ガク</t>
    </rPh>
    <phoneticPr fontId="1"/>
  </si>
  <si>
    <t>交付申請額・・・C＋D</t>
    <rPh sb="0" eb="5">
      <t>コウフシンセイガク</t>
    </rPh>
    <phoneticPr fontId="1"/>
  </si>
  <si>
    <t>介護テクノロジー定着支援事業</t>
    <phoneticPr fontId="1"/>
  </si>
  <si>
    <t>決算額</t>
    <rPh sb="0" eb="2">
      <t>ケッサン</t>
    </rPh>
    <rPh sb="2" eb="3">
      <t>ガク</t>
    </rPh>
    <phoneticPr fontId="7"/>
  </si>
  <si>
    <t>この歳入歳出決算書（見込書）抄本は、原本と相違ないことを証明する。</t>
    <rPh sb="2" eb="4">
      <t>サイニュウ</t>
    </rPh>
    <rPh sb="4" eb="6">
      <t>サイシュツ</t>
    </rPh>
    <rPh sb="6" eb="8">
      <t>ケッサン</t>
    </rPh>
    <rPh sb="8" eb="9">
      <t>ショ</t>
    </rPh>
    <rPh sb="10" eb="12">
      <t>ミコ</t>
    </rPh>
    <rPh sb="12" eb="13">
      <t>ショ</t>
    </rPh>
    <rPh sb="14" eb="16">
      <t>ショウホン</t>
    </rPh>
    <rPh sb="18" eb="20">
      <t>ゲンポン</t>
    </rPh>
    <rPh sb="21" eb="23">
      <t>ソウイ</t>
    </rPh>
    <rPh sb="28" eb="30">
      <t>ショウメイ</t>
    </rPh>
    <phoneticPr fontId="7"/>
  </si>
  <si>
    <t>導入する（または導入済みの）介護ソフト等</t>
    <rPh sb="8" eb="10">
      <t>ドウニュウ</t>
    </rPh>
    <rPh sb="10" eb="11">
      <t>ズ</t>
    </rPh>
    <phoneticPr fontId="1"/>
  </si>
  <si>
    <t>入力漏れ箇所数　※０以外の数字が入っている場合は該当様式を再確認ください</t>
    <rPh sb="0" eb="3">
      <t>ニュウリョクモ</t>
    </rPh>
    <rPh sb="4" eb="7">
      <t>カショスウ</t>
    </rPh>
    <rPh sb="10" eb="12">
      <t>イガイ</t>
    </rPh>
    <rPh sb="13" eb="15">
      <t>スウジ</t>
    </rPh>
    <rPh sb="16" eb="17">
      <t>ハイ</t>
    </rPh>
    <rPh sb="21" eb="23">
      <t>バアイ</t>
    </rPh>
    <rPh sb="24" eb="26">
      <t>ガイトウ</t>
    </rPh>
    <rPh sb="26" eb="28">
      <t>ヨウシキ</t>
    </rPh>
    <rPh sb="29" eb="32">
      <t>サイカクニン</t>
    </rPh>
    <phoneticPr fontId="1"/>
  </si>
  <si>
    <t>付帯費用</t>
    <rPh sb="0" eb="2">
      <t>フタイ</t>
    </rPh>
    <rPh sb="2" eb="4">
      <t>ヒヨウ</t>
    </rPh>
    <phoneticPr fontId="1"/>
  </si>
  <si>
    <t>介護ソフト等の活用促進費用</t>
    <rPh sb="0" eb="2">
      <t>カイゴ</t>
    </rPh>
    <rPh sb="5" eb="6">
      <t>トウ</t>
    </rPh>
    <rPh sb="7" eb="11">
      <t>カツヨウソクシン</t>
    </rPh>
    <rPh sb="11" eb="13">
      <t>ヒヨウ</t>
    </rPh>
    <phoneticPr fontId="1"/>
  </si>
  <si>
    <t>※どちらかに○を付けてください。</t>
    <phoneticPr fontId="1"/>
  </si>
  <si>
    <t>令和８年度中に利用開始予定</t>
    <rPh sb="0" eb="2">
      <t>レイワ</t>
    </rPh>
    <rPh sb="3" eb="5">
      <t>ネンド</t>
    </rPh>
    <rPh sb="5" eb="6">
      <t>チュウ</t>
    </rPh>
    <rPh sb="7" eb="9">
      <t>リヨウ</t>
    </rPh>
    <rPh sb="9" eb="11">
      <t>カイシ</t>
    </rPh>
    <rPh sb="11" eb="13">
      <t>ヨテイ</t>
    </rPh>
    <phoneticPr fontId="1"/>
  </si>
  <si>
    <t>５事業所以上とデータ連携を実施（令和８年度中の予定を含む）</t>
    <rPh sb="1" eb="4">
      <t>ジギョウショ</t>
    </rPh>
    <rPh sb="4" eb="6">
      <t>イジョウ</t>
    </rPh>
    <rPh sb="10" eb="12">
      <t>レンケイ</t>
    </rPh>
    <rPh sb="13" eb="15">
      <t>ジッシ</t>
    </rPh>
    <rPh sb="16" eb="18">
      <t>レイワ</t>
    </rPh>
    <rPh sb="19" eb="21">
      <t>ネンド</t>
    </rPh>
    <rPh sb="21" eb="22">
      <t>チュウ</t>
    </rPh>
    <rPh sb="23" eb="25">
      <t>ヨテイ</t>
    </rPh>
    <rPh sb="26" eb="27">
      <t>フク</t>
    </rPh>
    <phoneticPr fontId="1"/>
  </si>
  <si>
    <t>該当なし</t>
    <rPh sb="0" eb="2">
      <t>ガイトウ</t>
    </rPh>
    <phoneticPr fontId="1"/>
  </si>
  <si>
    <t>設置なし</t>
    <rPh sb="0" eb="2">
      <t>セッチ</t>
    </rPh>
    <phoneticPr fontId="1"/>
  </si>
  <si>
    <t>種類</t>
    <rPh sb="0" eb="2">
      <t>シュルイ</t>
    </rPh>
    <phoneticPr fontId="1"/>
  </si>
  <si>
    <t>介護ソフト</t>
    <rPh sb="0" eb="2">
      <t>カイゴ</t>
    </rPh>
    <phoneticPr fontId="1"/>
  </si>
  <si>
    <t>ﾊﾞｯｸｵﾌｨｽｿﾌﾄ</t>
  </si>
  <si>
    <t>ﾊﾞｯｸｵﾌｨｽｿﾌﾄ</t>
    <phoneticPr fontId="1"/>
  </si>
  <si>
    <t>職員数
（申請月の常勤換算）</t>
    <rPh sb="0" eb="3">
      <t>ショクインスウ</t>
    </rPh>
    <rPh sb="5" eb="8">
      <t>シンセイツキ</t>
    </rPh>
    <rPh sb="9" eb="13">
      <t>ジョウキンカンザン</t>
    </rPh>
    <phoneticPr fontId="1"/>
  </si>
  <si>
    <t>介護ソフト以外</t>
    <rPh sb="0" eb="2">
      <t>カイゴ</t>
    </rPh>
    <rPh sb="5" eb="7">
      <t>イガイ</t>
    </rPh>
    <phoneticPr fontId="1"/>
  </si>
  <si>
    <t>介護業務支援（介護ソフト以外のソフト）</t>
    <rPh sb="0" eb="4">
      <t>カイゴギョウム</t>
    </rPh>
    <rPh sb="4" eb="6">
      <t>シエン</t>
    </rPh>
    <rPh sb="7" eb="9">
      <t>カイゴ</t>
    </rPh>
    <rPh sb="12" eb="14">
      <t>イガイ</t>
    </rPh>
    <phoneticPr fontId="1"/>
  </si>
  <si>
    <t>H</t>
  </si>
  <si>
    <t>H</t>
    <phoneticPr fontId="1"/>
  </si>
  <si>
    <t>G＝Fの合計</t>
  </si>
  <si>
    <t>G＝Fの合計</t>
    <phoneticPr fontId="1"/>
  </si>
  <si>
    <t>I</t>
  </si>
  <si>
    <t>I</t>
    <phoneticPr fontId="1"/>
  </si>
  <si>
    <t>G、H、Iのいずれか小さい方</t>
    <rPh sb="10" eb="11">
      <t>チイ</t>
    </rPh>
    <rPh sb="13" eb="14">
      <t>ホウ</t>
    </rPh>
    <phoneticPr fontId="1"/>
  </si>
  <si>
    <t>G＝Fの合計</t>
    <rPh sb="4" eb="6">
      <t>ゴウケイ</t>
    </rPh>
    <phoneticPr fontId="1"/>
  </si>
  <si>
    <t>事業別実績額合計</t>
  </si>
  <si>
    <t>GとHのいずれか小さい方</t>
    <rPh sb="8" eb="9">
      <t>チイ</t>
    </rPh>
    <rPh sb="11" eb="12">
      <t>ホウ</t>
    </rPh>
    <phoneticPr fontId="1"/>
  </si>
  <si>
    <t>居宅介護支援・介護予防支援</t>
    <rPh sb="0" eb="2">
      <t>キョタク</t>
    </rPh>
    <rPh sb="2" eb="4">
      <t>カイゴ</t>
    </rPh>
    <rPh sb="4" eb="6">
      <t>シエン</t>
    </rPh>
    <rPh sb="7" eb="13">
      <t>カイゴヨボウシエン</t>
    </rPh>
    <phoneticPr fontId="1"/>
  </si>
  <si>
    <t>実績報告額・・・（C）＋（D）</t>
    <rPh sb="0" eb="4">
      <t>ジッセキホウコク</t>
    </rPh>
    <rPh sb="4" eb="5">
      <t>ガク</t>
    </rPh>
    <phoneticPr fontId="1"/>
  </si>
  <si>
    <t>２．実績報告額</t>
    <rPh sb="2" eb="4">
      <t>ジッセキ</t>
    </rPh>
    <rPh sb="4" eb="6">
      <t>ホウコク</t>
    </rPh>
    <rPh sb="6" eb="7">
      <t>ガク</t>
    </rPh>
    <phoneticPr fontId="7"/>
  </si>
  <si>
    <t xml:space="preserve">（注２）B欄「寄付金その他の収入見込額」には、機器導入にあたって本補助金以外の収入見込がある場合に記載すること。 </t>
    <phoneticPr fontId="7"/>
  </si>
  <si>
    <t>（注３）D欄「補助金所要額」について、1,000円未満の端数が生じた場合には、これを切り捨てた額を記入すること。</t>
    <rPh sb="5" eb="6">
      <t>ラン</t>
    </rPh>
    <rPh sb="7" eb="10">
      <t>ホジョキン</t>
    </rPh>
    <rPh sb="10" eb="12">
      <t>ショヨウ</t>
    </rPh>
    <rPh sb="12" eb="13">
      <t>ガク</t>
    </rPh>
    <rPh sb="49" eb="51">
      <t>キニュウ</t>
    </rPh>
    <phoneticPr fontId="7"/>
  </si>
  <si>
    <t>（注３）D欄「補助金精算額」について、1,000円未満の端数が生じた場合には、これを切り捨てた額を記入すること。</t>
    <rPh sb="5" eb="6">
      <t>ラン</t>
    </rPh>
    <rPh sb="7" eb="10">
      <t>ホジョキン</t>
    </rPh>
    <rPh sb="10" eb="13">
      <t>セイサンガク</t>
    </rPh>
    <rPh sb="49" eb="51">
      <t>キニュウ</t>
    </rPh>
    <phoneticPr fontId="7"/>
  </si>
  <si>
    <t>富山県介護テクノロジー定着支援事業補助金</t>
    <phoneticPr fontId="1"/>
  </si>
  <si>
    <t>補助金額（定着）</t>
    <rPh sb="0" eb="4">
      <t>ホジョキンガク</t>
    </rPh>
    <rPh sb="5" eb="7">
      <t>テイチャク</t>
    </rPh>
    <phoneticPr fontId="1"/>
  </si>
  <si>
    <t>補助金額（通・訪）</t>
    <rPh sb="0" eb="4">
      <t>ホジョキンガク</t>
    </rPh>
    <rPh sb="5" eb="6">
      <t>ツウ</t>
    </rPh>
    <rPh sb="7" eb="8">
      <t>ホウ</t>
    </rPh>
    <phoneticPr fontId="1"/>
  </si>
  <si>
    <t>富山県通所・訪問系介護サービス事業所生産性向上支援事業補助金</t>
    <phoneticPr fontId="1"/>
  </si>
  <si>
    <t>介護業務支援（インカム等）</t>
    <rPh sb="0" eb="4">
      <t>カイゴギョウム</t>
    </rPh>
    <rPh sb="4" eb="6">
      <t>シエン</t>
    </rPh>
    <rPh sb="11" eb="12">
      <t>トウ</t>
    </rPh>
    <phoneticPr fontId="1"/>
  </si>
  <si>
    <t>介護ソフト等</t>
    <rPh sb="0" eb="2">
      <t>カイゴ</t>
    </rPh>
    <rPh sb="5" eb="6">
      <t>トウ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</si>
</sst>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
    <numFmt numFmtId="178" formatCode="#"/>
    <numFmt numFmtId="179" formatCode="e"/>
    <numFmt numFmtId="180" formatCode="#,###\ "/>
    <numFmt numFmtId="181" formatCode="[DBNum3][$-411]#,##0"/>
    <numFmt numFmtId="182" formatCode="0_);[Red]\(0\)"/>
  </numFmts>
  <fonts count="52">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游ゴシック"/>
      <family val="2"/>
      <charset val="128"/>
      <scheme val="minor"/>
    </font>
    <font>
      <sz val="12"/>
      <color theme="1"/>
      <name val="ＭＳ Ｐ明朝"/>
      <family val="1"/>
      <charset val="128"/>
    </font>
    <font>
      <sz val="12"/>
      <name val="ＭＳ Ｐ明朝"/>
      <family val="1"/>
      <charset val="128"/>
    </font>
    <font>
      <sz val="11"/>
      <name val="ＭＳ Ｐゴシック"/>
      <family val="3"/>
      <charset val="128"/>
    </font>
    <font>
      <sz val="6"/>
      <name val="ＭＳ Ｐゴシック"/>
      <family val="3"/>
      <charset val="128"/>
    </font>
    <font>
      <sz val="12"/>
      <color theme="1"/>
      <name val="ＭＳ 明朝"/>
      <family val="1"/>
      <charset val="128"/>
    </font>
    <font>
      <sz val="11"/>
      <color theme="1"/>
      <name val="游ゴシック"/>
      <family val="2"/>
      <scheme val="minor"/>
    </font>
    <font>
      <b/>
      <sz val="9"/>
      <color indexed="81"/>
      <name val="MS P ゴシック"/>
      <family val="3"/>
      <charset val="128"/>
    </font>
    <font>
      <u/>
      <sz val="11"/>
      <color theme="10"/>
      <name val="游ゴシック"/>
      <family val="3"/>
      <charset val="128"/>
      <scheme val="minor"/>
    </font>
    <font>
      <sz val="10"/>
      <color rgb="FF000000"/>
      <name val="Times New Roman"/>
      <family val="1"/>
    </font>
    <font>
      <b/>
      <sz val="11"/>
      <color rgb="FFFF0000"/>
      <name val="ＭＳ Ｐゴシック"/>
      <family val="3"/>
      <charset val="128"/>
    </font>
    <font>
      <sz val="12"/>
      <name val="ＭＳ Ｐゴシック"/>
      <family val="3"/>
      <charset val="128"/>
    </font>
    <font>
      <sz val="10"/>
      <name val="ＭＳ Ｐゴシック"/>
      <family val="3"/>
      <charset val="128"/>
    </font>
    <font>
      <sz val="11"/>
      <color theme="1"/>
      <name val="ＭＳ Ｐゴシック"/>
      <family val="3"/>
      <charset val="128"/>
    </font>
    <font>
      <sz val="11"/>
      <color rgb="FFFF0000"/>
      <name val="ＭＳ Ｐゴシック"/>
      <family val="3"/>
      <charset val="128"/>
    </font>
    <font>
      <sz val="16"/>
      <name val="ＭＳ Ｐゴシック"/>
      <family val="3"/>
      <charset val="128"/>
    </font>
    <font>
      <sz val="22"/>
      <name val="ＭＳ Ｐゴシック"/>
      <family val="3"/>
      <charset val="128"/>
    </font>
    <font>
      <u/>
      <sz val="11"/>
      <name val="ＭＳ Ｐゴシック"/>
      <family val="3"/>
      <charset val="128"/>
    </font>
    <font>
      <sz val="14"/>
      <color theme="1"/>
      <name val="ＭＳ Ｐゴシック"/>
      <family val="3"/>
      <charset val="128"/>
    </font>
    <font>
      <sz val="14"/>
      <name val="ＭＳ Ｐゴシック"/>
      <family val="3"/>
      <charset val="128"/>
    </font>
    <font>
      <u/>
      <sz val="11"/>
      <color theme="10"/>
      <name val="游ゴシック"/>
      <family val="2"/>
      <charset val="128"/>
      <scheme val="minor"/>
    </font>
    <font>
      <sz val="12"/>
      <color rgb="FFFF0000"/>
      <name val="ＭＳ Ｐゴシック"/>
      <family val="3"/>
      <charset val="128"/>
    </font>
    <font>
      <sz val="10"/>
      <name val="游ゴシック"/>
      <family val="3"/>
      <charset val="128"/>
      <scheme val="minor"/>
    </font>
    <font>
      <b/>
      <sz val="10"/>
      <name val="游ゴシック"/>
      <family val="3"/>
      <charset val="128"/>
      <scheme val="minor"/>
    </font>
    <font>
      <b/>
      <sz val="10"/>
      <color theme="1"/>
      <name val="ＭＳ Ｐゴシック"/>
      <family val="3"/>
      <charset val="128"/>
    </font>
    <font>
      <sz val="10"/>
      <color theme="1"/>
      <name val="ＭＳ Ｐゴシック"/>
      <family val="3"/>
      <charset val="128"/>
    </font>
    <font>
      <b/>
      <sz val="12"/>
      <color theme="1"/>
      <name val="ＭＳ Ｐゴシック"/>
      <family val="3"/>
      <charset val="128"/>
    </font>
    <font>
      <sz val="12"/>
      <color theme="1"/>
      <name val="ＭＳ Ｐゴシック"/>
      <family val="3"/>
      <charset val="128"/>
    </font>
    <font>
      <b/>
      <sz val="16"/>
      <color theme="1"/>
      <name val="ＭＳ Ｐゴシック"/>
      <family val="3"/>
      <charset val="128"/>
    </font>
    <font>
      <b/>
      <sz val="15"/>
      <color theme="1"/>
      <name val="ＭＳ Ｐゴシック"/>
      <family val="3"/>
      <charset val="128"/>
    </font>
    <font>
      <b/>
      <sz val="12"/>
      <color theme="0"/>
      <name val="ＭＳ Ｐゴシック"/>
      <family val="3"/>
      <charset val="128"/>
    </font>
    <font>
      <b/>
      <sz val="11"/>
      <color theme="1"/>
      <name val="ＭＳ Ｐゴシック"/>
      <family val="3"/>
      <charset val="128"/>
    </font>
    <font>
      <sz val="12"/>
      <color rgb="FFFFC000"/>
      <name val="ＭＳ Ｐゴシック"/>
      <family val="3"/>
      <charset val="128"/>
    </font>
    <font>
      <sz val="10"/>
      <color theme="1"/>
      <name val="ＭＳ Ｐ明朝"/>
      <family val="1"/>
      <charset val="128"/>
    </font>
    <font>
      <b/>
      <sz val="16"/>
      <color theme="1"/>
      <name val="ＭＳ ゴシック"/>
      <family val="3"/>
      <charset val="128"/>
    </font>
    <font>
      <sz val="16"/>
      <color theme="1"/>
      <name val="ＭＳ ゴシック"/>
      <family val="3"/>
      <charset val="128"/>
    </font>
    <font>
      <sz val="16"/>
      <color theme="1"/>
      <name val="メイリオ"/>
      <family val="3"/>
      <charset val="128"/>
    </font>
    <font>
      <sz val="12"/>
      <color theme="1"/>
      <name val="メイリオ"/>
      <family val="3"/>
      <charset val="128"/>
    </font>
    <font>
      <b/>
      <sz val="16"/>
      <color theme="1"/>
      <name val="メイリオ"/>
      <family val="3"/>
      <charset val="128"/>
    </font>
    <font>
      <b/>
      <sz val="12"/>
      <color theme="1"/>
      <name val="ＭＳ Ｐ明朝"/>
      <family val="1"/>
      <charset val="128"/>
    </font>
    <font>
      <sz val="12"/>
      <color theme="0" tint="-0.14999847407452621"/>
      <name val="ＭＳ Ｐ明朝"/>
      <family val="1"/>
      <charset val="128"/>
    </font>
    <font>
      <sz val="9"/>
      <color theme="1"/>
      <name val="ＭＳ Ｐゴシック"/>
      <family val="3"/>
      <charset val="128"/>
    </font>
    <font>
      <sz val="9"/>
      <color indexed="81"/>
      <name val="MS P ゴシック"/>
      <family val="3"/>
      <charset val="128"/>
    </font>
    <font>
      <sz val="8"/>
      <color theme="1"/>
      <name val="ＭＳ Ｐゴシック"/>
      <family val="3"/>
      <charset val="128"/>
    </font>
    <font>
      <b/>
      <sz val="14"/>
      <color theme="1"/>
      <name val="ＭＳ Ｐゴシック"/>
      <family val="3"/>
      <charset val="128"/>
    </font>
    <font>
      <sz val="10"/>
      <color indexed="81"/>
      <name val="MS P ゴシック"/>
      <family val="3"/>
      <charset val="128"/>
    </font>
    <font>
      <b/>
      <sz val="10"/>
      <color indexed="81"/>
      <name val="MS P ゴシック"/>
      <family val="3"/>
      <charset val="128"/>
    </font>
    <font>
      <u/>
      <sz val="9"/>
      <color indexed="81"/>
      <name val="MS P ゴシック"/>
      <family val="3"/>
      <charset val="128"/>
    </font>
    <font>
      <sz val="22"/>
      <color rgb="FFFF0000"/>
      <name val="ＭＳ Ｐゴシック"/>
      <family val="3"/>
      <charset val="128"/>
    </font>
  </fonts>
  <fills count="14">
    <fill>
      <patternFill patternType="none"/>
    </fill>
    <fill>
      <patternFill patternType="gray125"/>
    </fill>
    <fill>
      <patternFill patternType="solid">
        <fgColor theme="0"/>
        <bgColor indexed="64"/>
      </patternFill>
    </fill>
    <fill>
      <patternFill patternType="solid">
        <fgColor rgb="FFFBFFCD"/>
        <bgColor indexed="64"/>
      </patternFill>
    </fill>
    <fill>
      <patternFill patternType="solid">
        <fgColor rgb="FFFFFF00"/>
        <bgColor indexed="64"/>
      </patternFill>
    </fill>
    <fill>
      <patternFill patternType="solid">
        <fgColor indexed="9"/>
        <bgColor indexed="64"/>
      </patternFill>
    </fill>
    <fill>
      <patternFill patternType="solid">
        <fgColor rgb="FFFFC000"/>
        <bgColor indexed="64"/>
      </patternFill>
    </fill>
    <fill>
      <patternFill patternType="solid">
        <fgColor theme="8" tint="0.79998168889431442"/>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rgb="FFCDF2FF"/>
        <bgColor indexed="64"/>
      </patternFill>
    </fill>
    <fill>
      <patternFill patternType="solid">
        <fgColor rgb="FFFFC1C1"/>
        <bgColor indexed="64"/>
      </patternFill>
    </fill>
    <fill>
      <patternFill patternType="solid">
        <fgColor rgb="FFCCFFCC"/>
        <bgColor indexed="64"/>
      </patternFill>
    </fill>
    <fill>
      <patternFill patternType="solid">
        <fgColor theme="0" tint="-0.49998474074526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medium">
        <color indexed="64"/>
      </left>
      <right style="medium">
        <color indexed="64"/>
      </right>
      <top/>
      <bottom style="medium">
        <color indexed="64"/>
      </bottom>
      <diagonal/>
    </border>
    <border>
      <left style="thin">
        <color indexed="64"/>
      </left>
      <right style="slantDashDot">
        <color indexed="64"/>
      </right>
      <top style="thin">
        <color indexed="64"/>
      </top>
      <bottom style="thin">
        <color indexed="64"/>
      </bottom>
      <diagonal/>
    </border>
    <border>
      <left style="slantDashDot">
        <color indexed="64"/>
      </left>
      <right style="thin">
        <color indexed="64"/>
      </right>
      <top style="slantDashDot">
        <color indexed="64"/>
      </top>
      <bottom style="thin">
        <color indexed="64"/>
      </bottom>
      <diagonal/>
    </border>
    <border>
      <left style="slantDashDot">
        <color indexed="64"/>
      </left>
      <right style="thin">
        <color indexed="64"/>
      </right>
      <top style="thin">
        <color indexed="64"/>
      </top>
      <bottom style="thin">
        <color indexed="64"/>
      </bottom>
      <diagonal/>
    </border>
    <border>
      <left style="thin">
        <color indexed="64"/>
      </left>
      <right style="slantDashDot">
        <color indexed="64"/>
      </right>
      <top style="thin">
        <color indexed="64"/>
      </top>
      <bottom style="double">
        <color indexed="64"/>
      </bottom>
      <diagonal/>
    </border>
    <border>
      <left style="thin">
        <color indexed="64"/>
      </left>
      <right style="slantDashDot">
        <color indexed="64"/>
      </right>
      <top style="slantDashDot">
        <color indexed="64"/>
      </top>
      <bottom style="thin">
        <color indexed="64"/>
      </bottom>
      <diagonal/>
    </border>
    <border>
      <left/>
      <right/>
      <top/>
      <bottom style="slantDashDot">
        <color indexed="64"/>
      </bottom>
      <diagonal/>
    </border>
    <border>
      <left/>
      <right style="slantDashDot">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slantDashDot">
        <color indexed="64"/>
      </left>
      <right style="thin">
        <color indexed="64"/>
      </right>
      <top style="thin">
        <color indexed="64"/>
      </top>
      <bottom style="slantDashDot">
        <color indexed="64"/>
      </bottom>
      <diagonal/>
    </border>
    <border>
      <left style="thin">
        <color indexed="64"/>
      </left>
      <right style="slantDashDot">
        <color indexed="64"/>
      </right>
      <top style="thin">
        <color indexed="64"/>
      </top>
      <bottom style="slantDashDot">
        <color indexed="64"/>
      </bottom>
      <diagonal/>
    </border>
    <border>
      <left style="slantDashDot">
        <color indexed="64"/>
      </left>
      <right/>
      <top style="thin">
        <color indexed="64"/>
      </top>
      <bottom style="thin">
        <color indexed="64"/>
      </bottom>
      <diagonal/>
    </border>
    <border>
      <left/>
      <right style="slantDashDot">
        <color indexed="64"/>
      </right>
      <top/>
      <bottom style="thin">
        <color indexed="64"/>
      </bottom>
      <diagonal/>
    </border>
    <border>
      <left style="slantDashDot">
        <color indexed="64"/>
      </left>
      <right/>
      <top/>
      <bottom style="thin">
        <color indexed="64"/>
      </bottom>
      <diagonal/>
    </border>
    <border>
      <left style="thin">
        <color indexed="64"/>
      </left>
      <right style="slantDashDot">
        <color indexed="64"/>
      </right>
      <top/>
      <bottom style="thin">
        <color indexed="64"/>
      </bottom>
      <diagonal/>
    </border>
    <border>
      <left style="slantDashDot">
        <color indexed="64"/>
      </left>
      <right/>
      <top style="slantDashDot">
        <color indexed="64"/>
      </top>
      <bottom/>
      <diagonal/>
    </border>
    <border>
      <left/>
      <right style="slantDashDot">
        <color indexed="64"/>
      </right>
      <top style="slantDashDot">
        <color indexed="64"/>
      </top>
      <bottom/>
      <diagonal/>
    </border>
    <border>
      <left/>
      <right style="thin">
        <color indexed="64"/>
      </right>
      <top style="slantDashDot">
        <color indexed="64"/>
      </top>
      <bottom style="thin">
        <color indexed="64"/>
      </bottom>
      <diagonal/>
    </border>
    <border>
      <left/>
      <right style="thin">
        <color indexed="64"/>
      </right>
      <top style="thin">
        <color indexed="64"/>
      </top>
      <bottom style="slantDashDot">
        <color indexed="64"/>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right/>
      <top/>
      <bottom style="medium">
        <color indexed="64"/>
      </bottom>
      <diagonal/>
    </border>
    <border>
      <left style="thick">
        <color rgb="FFFF0000"/>
      </left>
      <right style="thick">
        <color rgb="FFFF0000"/>
      </right>
      <top style="thick">
        <color rgb="FFFF0000"/>
      </top>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s>
  <cellStyleXfs count="12">
    <xf numFmtId="0" fontId="0" fillId="0" borderId="0">
      <alignment vertical="center"/>
    </xf>
    <xf numFmtId="38" fontId="3" fillId="0" borderId="0" applyFont="0" applyFill="0" applyBorder="0" applyAlignment="0" applyProtection="0">
      <alignment vertical="center"/>
    </xf>
    <xf numFmtId="0" fontId="6" fillId="0" borderId="0">
      <alignment vertical="center"/>
    </xf>
    <xf numFmtId="0" fontId="2" fillId="0" borderId="0">
      <alignment vertical="center"/>
    </xf>
    <xf numFmtId="38" fontId="6" fillId="0" borderId="0" applyFont="0" applyFill="0" applyBorder="0" applyAlignment="0" applyProtection="0">
      <alignment vertical="center"/>
    </xf>
    <xf numFmtId="0" fontId="9" fillId="0" borderId="0"/>
    <xf numFmtId="0" fontId="6" fillId="0" borderId="0">
      <alignment vertical="center"/>
    </xf>
    <xf numFmtId="0" fontId="11" fillId="0" borderId="0" applyNumberFormat="0" applyFill="0" applyBorder="0" applyAlignment="0" applyProtection="0">
      <alignment vertical="center"/>
    </xf>
    <xf numFmtId="38" fontId="2" fillId="0" borderId="0" applyFont="0" applyFill="0" applyBorder="0" applyAlignment="0" applyProtection="0">
      <alignment vertical="center"/>
    </xf>
    <xf numFmtId="0" fontId="6" fillId="0" borderId="0"/>
    <xf numFmtId="0" fontId="12" fillId="0" borderId="0"/>
    <xf numFmtId="0" fontId="23" fillId="0" borderId="0" applyNumberFormat="0" applyFill="0" applyBorder="0" applyAlignment="0" applyProtection="0">
      <alignment vertical="center"/>
    </xf>
  </cellStyleXfs>
  <cellXfs count="499">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lignment vertical="center"/>
    </xf>
    <xf numFmtId="0" fontId="5" fillId="0" borderId="0" xfId="0" applyFont="1" applyAlignment="1">
      <alignment horizontal="right" vertical="center"/>
    </xf>
    <xf numFmtId="0" fontId="4" fillId="0" borderId="0" xfId="0" applyFont="1" applyFill="1">
      <alignment vertical="center"/>
    </xf>
    <xf numFmtId="0" fontId="4" fillId="0" borderId="0" xfId="0" applyFont="1" applyFill="1" applyAlignment="1">
      <alignment horizontal="right" vertical="center"/>
    </xf>
    <xf numFmtId="38" fontId="4" fillId="0" borderId="0" xfId="0" applyNumberFormat="1" applyFont="1" applyFill="1">
      <alignment vertical="center"/>
    </xf>
    <xf numFmtId="0" fontId="16" fillId="0" borderId="0" xfId="0" applyFont="1">
      <alignment vertical="center"/>
    </xf>
    <xf numFmtId="0" fontId="17" fillId="0" borderId="0" xfId="0" applyFont="1">
      <alignment vertical="center"/>
    </xf>
    <xf numFmtId="0" fontId="0" fillId="0" borderId="0" xfId="0" applyAlignment="1">
      <alignment horizontal="left" vertical="top"/>
    </xf>
    <xf numFmtId="0" fontId="6" fillId="0" borderId="0" xfId="2" applyFont="1">
      <alignment vertical="center"/>
    </xf>
    <xf numFmtId="0" fontId="15" fillId="0" borderId="0" xfId="2" applyFont="1">
      <alignment vertical="center"/>
    </xf>
    <xf numFmtId="0" fontId="6" fillId="5" borderId="0" xfId="2" applyFont="1" applyFill="1" applyAlignment="1">
      <alignment horizontal="left" vertical="center"/>
    </xf>
    <xf numFmtId="0" fontId="6" fillId="2" borderId="0" xfId="2" applyFont="1" applyFill="1">
      <alignment vertical="center"/>
    </xf>
    <xf numFmtId="0" fontId="17" fillId="2" borderId="0" xfId="2" applyFont="1" applyFill="1">
      <alignment vertical="center"/>
    </xf>
    <xf numFmtId="177" fontId="14" fillId="0" borderId="1" xfId="2" applyNumberFormat="1" applyFont="1" applyBorder="1" applyAlignment="1">
      <alignment horizontal="center" vertical="center" wrapText="1"/>
    </xf>
    <xf numFmtId="177" fontId="14" fillId="0" borderId="25" xfId="2" applyNumberFormat="1" applyFont="1" applyBorder="1" applyAlignment="1">
      <alignment horizontal="center" vertical="center" wrapText="1"/>
    </xf>
    <xf numFmtId="177" fontId="14" fillId="0" borderId="1" xfId="1" applyNumberFormat="1" applyFont="1" applyBorder="1" applyAlignment="1">
      <alignment horizontal="center" vertical="center"/>
    </xf>
    <xf numFmtId="0" fontId="21" fillId="0" borderId="0" xfId="3" applyFont="1">
      <alignment vertical="center"/>
    </xf>
    <xf numFmtId="0" fontId="16" fillId="0" borderId="0" xfId="3" applyFont="1">
      <alignment vertical="center"/>
    </xf>
    <xf numFmtId="0" fontId="21" fillId="0" borderId="0" xfId="3" applyFont="1" applyAlignment="1">
      <alignment vertical="center"/>
    </xf>
    <xf numFmtId="0" fontId="6" fillId="0" borderId="0" xfId="3" applyFont="1" applyFill="1" applyBorder="1">
      <alignment vertical="center"/>
    </xf>
    <xf numFmtId="0" fontId="6" fillId="0" borderId="0" xfId="0" applyFont="1" applyFill="1" applyBorder="1">
      <alignment vertical="center"/>
    </xf>
    <xf numFmtId="0" fontId="16" fillId="0" borderId="7" xfId="3" applyFont="1" applyBorder="1" applyAlignment="1">
      <alignment horizontal="center" vertical="center"/>
    </xf>
    <xf numFmtId="0" fontId="16" fillId="0" borderId="1" xfId="3" applyFont="1" applyBorder="1" applyAlignment="1">
      <alignment horizontal="center" vertical="center"/>
    </xf>
    <xf numFmtId="0" fontId="6" fillId="0" borderId="0" xfId="3" applyFont="1" applyFill="1" applyBorder="1" applyAlignment="1">
      <alignment vertical="center"/>
    </xf>
    <xf numFmtId="0" fontId="20" fillId="0" borderId="0" xfId="7" applyFont="1" applyFill="1" applyBorder="1" applyAlignment="1">
      <alignment vertical="center"/>
    </xf>
    <xf numFmtId="0" fontId="16" fillId="0" borderId="0" xfId="3" applyFont="1" applyAlignment="1">
      <alignment horizontal="left" vertical="center"/>
    </xf>
    <xf numFmtId="0" fontId="6" fillId="0" borderId="0" xfId="3" applyFont="1" applyFill="1" applyBorder="1" applyAlignment="1">
      <alignment horizontal="left" vertical="center"/>
    </xf>
    <xf numFmtId="0" fontId="16" fillId="0" borderId="0" xfId="3" applyFont="1" applyFill="1" applyBorder="1" applyAlignment="1">
      <alignment vertical="center"/>
    </xf>
    <xf numFmtId="0" fontId="16" fillId="0" borderId="0" xfId="0" applyFont="1" applyFill="1" applyBorder="1">
      <alignment vertical="center"/>
    </xf>
    <xf numFmtId="0" fontId="16" fillId="0" borderId="0" xfId="3" applyFont="1" applyFill="1" applyBorder="1" applyAlignment="1">
      <alignment vertical="center" wrapText="1"/>
    </xf>
    <xf numFmtId="0" fontId="16" fillId="0" borderId="0" xfId="3" quotePrefix="1" applyFont="1" applyFill="1" applyBorder="1" applyAlignment="1">
      <alignment vertical="center"/>
    </xf>
    <xf numFmtId="38" fontId="16" fillId="0" borderId="0" xfId="8" applyFont="1" applyFill="1" applyBorder="1" applyAlignment="1">
      <alignment vertical="center"/>
    </xf>
    <xf numFmtId="0" fontId="6" fillId="0" borderId="0" xfId="9" applyFont="1"/>
    <xf numFmtId="0" fontId="6" fillId="0" borderId="0" xfId="9" applyFont="1" applyAlignment="1">
      <alignment horizontal="right"/>
    </xf>
    <xf numFmtId="0" fontId="6" fillId="0" borderId="0" xfId="9" applyFont="1" applyAlignment="1">
      <alignment horizontal="left"/>
    </xf>
    <xf numFmtId="0" fontId="6" fillId="0" borderId="0" xfId="9" applyFont="1" applyAlignment="1">
      <alignment vertical="center"/>
    </xf>
    <xf numFmtId="0" fontId="22" fillId="0" borderId="0" xfId="9" applyFont="1" applyAlignment="1">
      <alignment vertical="center"/>
    </xf>
    <xf numFmtId="0" fontId="6" fillId="0" borderId="0" xfId="9" applyFont="1" applyAlignment="1">
      <alignment horizontal="right" vertical="center"/>
    </xf>
    <xf numFmtId="0" fontId="6" fillId="0" borderId="6" xfId="9" applyFont="1" applyBorder="1" applyAlignment="1">
      <alignment horizontal="center" vertical="center"/>
    </xf>
    <xf numFmtId="38" fontId="6" fillId="0" borderId="9" xfId="9" applyNumberFormat="1" applyFont="1" applyBorder="1" applyAlignment="1">
      <alignment vertical="center"/>
    </xf>
    <xf numFmtId="38" fontId="6" fillId="0" borderId="0" xfId="9" applyNumberFormat="1" applyFont="1" applyAlignment="1">
      <alignment vertical="center"/>
    </xf>
    <xf numFmtId="0" fontId="6" fillId="0" borderId="13" xfId="9" applyFont="1" applyBorder="1" applyAlignment="1">
      <alignment horizontal="right" vertical="center"/>
    </xf>
    <xf numFmtId="0" fontId="6" fillId="0" borderId="6" xfId="9" applyFont="1" applyBorder="1" applyAlignment="1">
      <alignment horizontal="center" vertical="center" wrapText="1"/>
    </xf>
    <xf numFmtId="3" fontId="6" fillId="0" borderId="9" xfId="9" applyNumberFormat="1" applyFont="1" applyBorder="1" applyAlignment="1">
      <alignment vertical="center"/>
    </xf>
    <xf numFmtId="0" fontId="6" fillId="0" borderId="0" xfId="9" applyFont="1" applyAlignment="1">
      <alignment horizontal="center" vertical="center"/>
    </xf>
    <xf numFmtId="0" fontId="6" fillId="0" borderId="0" xfId="9" applyFont="1" applyAlignment="1">
      <alignment vertical="center" wrapText="1"/>
    </xf>
    <xf numFmtId="58" fontId="6" fillId="0" borderId="0" xfId="9" applyNumberFormat="1" applyFont="1" applyAlignment="1">
      <alignment horizontal="left" vertical="center"/>
    </xf>
    <xf numFmtId="58" fontId="6" fillId="0" borderId="0" xfId="9" applyNumberFormat="1" applyFont="1" applyAlignment="1">
      <alignment horizontal="center"/>
    </xf>
    <xf numFmtId="177" fontId="14" fillId="0" borderId="1" xfId="1" applyNumberFormat="1" applyFont="1" applyBorder="1" applyAlignment="1">
      <alignment horizontal="center" vertical="center" wrapText="1"/>
    </xf>
    <xf numFmtId="0" fontId="16" fillId="0" borderId="1" xfId="3" quotePrefix="1" applyFont="1" applyBorder="1" applyAlignment="1">
      <alignment vertical="center"/>
    </xf>
    <xf numFmtId="0" fontId="6" fillId="0" borderId="0" xfId="9" applyFont="1" applyBorder="1" applyAlignment="1">
      <alignment horizontal="center" vertical="center"/>
    </xf>
    <xf numFmtId="3" fontId="6" fillId="0" borderId="1" xfId="9" applyNumberFormat="1" applyFont="1" applyBorder="1" applyAlignment="1">
      <alignment vertical="center"/>
    </xf>
    <xf numFmtId="38" fontId="6" fillId="0" borderId="1" xfId="9" applyNumberFormat="1" applyFont="1" applyBorder="1" applyAlignment="1">
      <alignment vertical="center"/>
    </xf>
    <xf numFmtId="0" fontId="25" fillId="6" borderId="0" xfId="10" applyFont="1" applyFill="1" applyAlignment="1">
      <alignment vertical="center"/>
    </xf>
    <xf numFmtId="0" fontId="26" fillId="0" borderId="0" xfId="10" applyFont="1" applyAlignment="1">
      <alignmen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30" fillId="0" borderId="0" xfId="0" applyFont="1">
      <alignment vertical="center"/>
    </xf>
    <xf numFmtId="176" fontId="25" fillId="4" borderId="0" xfId="10" applyNumberFormat="1" applyFont="1" applyFill="1" applyAlignment="1">
      <alignment horizontal="right" vertical="center"/>
    </xf>
    <xf numFmtId="0" fontId="25" fillId="7" borderId="0" xfId="10" applyFont="1" applyFill="1" applyAlignment="1">
      <alignment vertical="center"/>
    </xf>
    <xf numFmtId="0" fontId="13" fillId="0" borderId="0" xfId="0" applyFont="1" applyAlignment="1"/>
    <xf numFmtId="0" fontId="32" fillId="0" borderId="0" xfId="0" applyFont="1">
      <alignment vertical="center"/>
    </xf>
    <xf numFmtId="0" fontId="31" fillId="0" borderId="0" xfId="0" applyFont="1">
      <alignment vertical="center"/>
    </xf>
    <xf numFmtId="0" fontId="33" fillId="8" borderId="5" xfId="0" applyFont="1" applyFill="1" applyBorder="1" applyAlignment="1">
      <alignment horizontal="left" vertical="center"/>
    </xf>
    <xf numFmtId="0" fontId="30" fillId="0" borderId="13" xfId="0" applyFont="1" applyBorder="1">
      <alignment vertical="center"/>
    </xf>
    <xf numFmtId="0" fontId="30" fillId="0" borderId="1" xfId="0" quotePrefix="1" applyFont="1" applyBorder="1">
      <alignment vertical="center"/>
    </xf>
    <xf numFmtId="0" fontId="14" fillId="0" borderId="1" xfId="0" applyFont="1" applyBorder="1">
      <alignment vertical="center"/>
    </xf>
    <xf numFmtId="0" fontId="30" fillId="0" borderId="1" xfId="0" applyFont="1" applyBorder="1">
      <alignment vertical="center"/>
    </xf>
    <xf numFmtId="0" fontId="30" fillId="0" borderId="3" xfId="0" applyFont="1" applyBorder="1">
      <alignment vertical="center"/>
    </xf>
    <xf numFmtId="0" fontId="14" fillId="0" borderId="0" xfId="0" applyFont="1">
      <alignment vertical="center"/>
    </xf>
    <xf numFmtId="0" fontId="14" fillId="0" borderId="13" xfId="0" applyFont="1" applyBorder="1">
      <alignment vertical="center"/>
    </xf>
    <xf numFmtId="0" fontId="14" fillId="0" borderId="37" xfId="0" applyFont="1" applyBorder="1" applyAlignment="1">
      <alignment horizontal="right" vertical="center" wrapText="1"/>
    </xf>
    <xf numFmtId="0" fontId="14" fillId="2" borderId="7" xfId="0" applyFont="1" applyFill="1" applyBorder="1" applyAlignment="1">
      <alignment vertical="center" wrapText="1"/>
    </xf>
    <xf numFmtId="0" fontId="14" fillId="0" borderId="1" xfId="0" applyFont="1" applyBorder="1" applyAlignment="1">
      <alignment vertical="center" wrapText="1"/>
    </xf>
    <xf numFmtId="0" fontId="14" fillId="0" borderId="37" xfId="0" applyFont="1" applyBorder="1" applyAlignment="1">
      <alignment vertical="center" wrapText="1"/>
    </xf>
    <xf numFmtId="0" fontId="14" fillId="0" borderId="0" xfId="0" applyFont="1" applyAlignment="1">
      <alignment horizontal="center" vertical="center"/>
    </xf>
    <xf numFmtId="0" fontId="14" fillId="0" borderId="7" xfId="0" applyFont="1" applyBorder="1" applyAlignment="1">
      <alignment vertical="center" wrapText="1"/>
    </xf>
    <xf numFmtId="0" fontId="14" fillId="0" borderId="0" xfId="0" applyFont="1" applyAlignment="1">
      <alignment horizontal="left" vertical="center"/>
    </xf>
    <xf numFmtId="0" fontId="14" fillId="0" borderId="7" xfId="0" applyFont="1" applyBorder="1">
      <alignment vertical="center"/>
    </xf>
    <xf numFmtId="0" fontId="30" fillId="0" borderId="37" xfId="0" applyFont="1" applyBorder="1" applyAlignment="1">
      <alignment vertical="center" wrapText="1"/>
    </xf>
    <xf numFmtId="0" fontId="30" fillId="0" borderId="0" xfId="0" applyFont="1" applyAlignment="1">
      <alignment vertical="center" wrapText="1"/>
    </xf>
    <xf numFmtId="0" fontId="30" fillId="0" borderId="1" xfId="0" applyFont="1" applyBorder="1" applyAlignment="1">
      <alignment vertical="center" wrapText="1"/>
    </xf>
    <xf numFmtId="0" fontId="24" fillId="0" borderId="0" xfId="0" applyFont="1" applyAlignment="1">
      <alignment horizontal="center" vertical="center"/>
    </xf>
    <xf numFmtId="0" fontId="30" fillId="0" borderId="0" xfId="0" applyFont="1" applyAlignment="1">
      <alignment horizontal="left" vertical="center"/>
    </xf>
    <xf numFmtId="0" fontId="30" fillId="9" borderId="0" xfId="0" applyFont="1" applyFill="1">
      <alignment vertical="center"/>
    </xf>
    <xf numFmtId="0" fontId="35" fillId="0" borderId="0" xfId="3" applyFont="1" applyFill="1" applyBorder="1" applyAlignment="1">
      <alignment vertical="center"/>
    </xf>
    <xf numFmtId="0" fontId="35" fillId="0" borderId="0" xfId="0" applyFont="1">
      <alignment vertical="center"/>
    </xf>
    <xf numFmtId="0" fontId="4" fillId="0" borderId="0" xfId="0" applyFont="1" applyFill="1" applyAlignment="1">
      <alignment horizontal="center" vertical="center"/>
    </xf>
    <xf numFmtId="49" fontId="4" fillId="0" borderId="0" xfId="0" applyNumberFormat="1" applyFont="1" applyFill="1" applyAlignment="1" applyProtection="1">
      <alignment horizontal="center" vertical="center"/>
      <protection locked="0"/>
    </xf>
    <xf numFmtId="0" fontId="22" fillId="0" borderId="0" xfId="9" applyFont="1" applyBorder="1" applyAlignment="1">
      <alignment vertical="center"/>
    </xf>
    <xf numFmtId="58" fontId="6" fillId="0" borderId="0" xfId="9" applyNumberFormat="1" applyFont="1" applyFill="1" applyAlignment="1" applyProtection="1">
      <alignment horizontal="left"/>
      <protection locked="0"/>
    </xf>
    <xf numFmtId="0" fontId="6" fillId="0" borderId="1" xfId="9" applyFont="1" applyBorder="1" applyAlignment="1">
      <alignment horizontal="left" vertical="center" wrapText="1" indent="1"/>
    </xf>
    <xf numFmtId="38" fontId="6" fillId="0" borderId="25" xfId="9" applyNumberFormat="1" applyFont="1" applyBorder="1" applyAlignment="1">
      <alignment vertical="center"/>
    </xf>
    <xf numFmtId="0" fontId="4" fillId="0" borderId="0" xfId="0" applyFont="1" applyFill="1" applyAlignment="1" applyProtection="1">
      <alignment horizontal="right" vertical="center"/>
      <protection locked="0"/>
    </xf>
    <xf numFmtId="0" fontId="37" fillId="0" borderId="0" xfId="0" applyFont="1">
      <alignment vertical="center"/>
    </xf>
    <xf numFmtId="0" fontId="38" fillId="0" borderId="0" xfId="0" applyFont="1">
      <alignment vertical="center"/>
    </xf>
    <xf numFmtId="0" fontId="40" fillId="0" borderId="0" xfId="0" applyFont="1">
      <alignment vertical="center"/>
    </xf>
    <xf numFmtId="0" fontId="41" fillId="0" borderId="0" xfId="0" applyFont="1">
      <alignment vertical="center"/>
    </xf>
    <xf numFmtId="0" fontId="39" fillId="0" borderId="6" xfId="0" applyFont="1" applyBorder="1">
      <alignment vertical="center"/>
    </xf>
    <xf numFmtId="0" fontId="39" fillId="0" borderId="2" xfId="0" applyFont="1" applyBorder="1">
      <alignment vertical="center"/>
    </xf>
    <xf numFmtId="0" fontId="39" fillId="4" borderId="33" xfId="0" applyFont="1" applyFill="1" applyBorder="1" applyProtection="1">
      <alignment vertical="center"/>
      <protection locked="0"/>
    </xf>
    <xf numFmtId="0" fontId="39" fillId="0" borderId="3" xfId="0" applyFont="1" applyBorder="1">
      <alignment vertical="center"/>
    </xf>
    <xf numFmtId="0" fontId="39" fillId="0" borderId="4" xfId="0" applyFont="1" applyBorder="1">
      <alignment vertical="center"/>
    </xf>
    <xf numFmtId="0" fontId="39" fillId="0" borderId="1" xfId="0" applyFont="1" applyBorder="1">
      <alignment vertical="center"/>
    </xf>
    <xf numFmtId="0" fontId="39" fillId="0" borderId="7" xfId="0" applyFont="1" applyBorder="1">
      <alignment vertical="center"/>
    </xf>
    <xf numFmtId="0" fontId="39" fillId="0" borderId="5" xfId="0" applyFont="1" applyBorder="1">
      <alignment vertical="center"/>
    </xf>
    <xf numFmtId="0" fontId="16" fillId="0" borderId="1" xfId="3" applyFont="1" applyFill="1" applyBorder="1" applyAlignment="1">
      <alignment horizontal="center" vertical="center"/>
    </xf>
    <xf numFmtId="0" fontId="42" fillId="0" borderId="0" xfId="0" applyFont="1" applyAlignment="1">
      <alignment vertical="center" wrapText="1"/>
    </xf>
    <xf numFmtId="0" fontId="42" fillId="0" borderId="0" xfId="0" applyFont="1">
      <alignment vertical="center"/>
    </xf>
    <xf numFmtId="0" fontId="16" fillId="0" borderId="0" xfId="0" applyFont="1" applyBorder="1" applyAlignment="1">
      <alignment horizontal="center" vertical="center"/>
    </xf>
    <xf numFmtId="38" fontId="16" fillId="0" borderId="0" xfId="0" applyNumberFormat="1" applyFont="1" applyFill="1" applyBorder="1" applyAlignment="1">
      <alignment horizontal="center" vertical="center"/>
    </xf>
    <xf numFmtId="0" fontId="16" fillId="0" borderId="0" xfId="0" applyFont="1" applyFill="1" applyBorder="1" applyAlignment="1">
      <alignment horizontal="center" vertical="center"/>
    </xf>
    <xf numFmtId="178" fontId="6" fillId="0" borderId="0" xfId="9" applyNumberFormat="1" applyFont="1" applyFill="1" applyAlignment="1">
      <alignment horizontal="left" indent="2"/>
    </xf>
    <xf numFmtId="0" fontId="43" fillId="0" borderId="0" xfId="0" applyFont="1">
      <alignment vertical="center"/>
    </xf>
    <xf numFmtId="0" fontId="43" fillId="0" borderId="1" xfId="0" applyFont="1" applyBorder="1">
      <alignment vertical="center"/>
    </xf>
    <xf numFmtId="14" fontId="43" fillId="0" borderId="1" xfId="0" applyNumberFormat="1" applyFont="1" applyBorder="1">
      <alignment vertical="center"/>
    </xf>
    <xf numFmtId="179" fontId="43" fillId="0" borderId="1" xfId="0" applyNumberFormat="1" applyFont="1" applyBorder="1">
      <alignment vertical="center"/>
    </xf>
    <xf numFmtId="38" fontId="43" fillId="0" borderId="1" xfId="0" applyNumberFormat="1" applyFont="1" applyBorder="1">
      <alignment vertical="center"/>
    </xf>
    <xf numFmtId="0" fontId="39" fillId="4" borderId="35" xfId="0" applyFont="1" applyFill="1" applyBorder="1" applyAlignment="1" applyProtection="1">
      <alignment horizontal="center" vertical="center"/>
      <protection locked="0"/>
    </xf>
    <xf numFmtId="0" fontId="16" fillId="0" borderId="7" xfId="0" applyFont="1" applyBorder="1" applyAlignment="1">
      <alignment horizontal="center" vertical="center"/>
    </xf>
    <xf numFmtId="0" fontId="16" fillId="0" borderId="1" xfId="0" applyFont="1" applyBorder="1" applyAlignment="1">
      <alignment horizontal="center" vertical="center"/>
    </xf>
    <xf numFmtId="0" fontId="18" fillId="0" borderId="0" xfId="2" applyFont="1" applyAlignment="1">
      <alignment horizontal="center" vertical="center"/>
    </xf>
    <xf numFmtId="0" fontId="16" fillId="0" borderId="7" xfId="0" applyFont="1" applyBorder="1" applyAlignment="1">
      <alignment horizontal="center" vertical="center"/>
    </xf>
    <xf numFmtId="0" fontId="16" fillId="0" borderId="1" xfId="0" applyFont="1" applyBorder="1" applyAlignment="1">
      <alignment horizontal="center" vertical="center"/>
    </xf>
    <xf numFmtId="0" fontId="18" fillId="0" borderId="0" xfId="2" applyFont="1" applyAlignment="1">
      <alignment horizontal="center" vertical="center"/>
    </xf>
    <xf numFmtId="49" fontId="4" fillId="0" borderId="0" xfId="0" applyNumberFormat="1" applyFont="1" applyFill="1" applyAlignment="1" applyProtection="1">
      <alignment horizontal="center" vertical="center"/>
      <protection locked="0"/>
    </xf>
    <xf numFmtId="0" fontId="16" fillId="0" borderId="0" xfId="0" applyFont="1" applyAlignment="1">
      <alignment horizontal="center" vertical="center"/>
    </xf>
    <xf numFmtId="0" fontId="16" fillId="0" borderId="1" xfId="0" applyFont="1" applyBorder="1" applyAlignment="1">
      <alignment horizontal="center" vertical="center" shrinkToFit="1"/>
    </xf>
    <xf numFmtId="0" fontId="16" fillId="0" borderId="0" xfId="0" applyFont="1" applyAlignment="1">
      <alignment horizontal="right" vertical="center"/>
    </xf>
    <xf numFmtId="0" fontId="16" fillId="10" borderId="1" xfId="0" applyFont="1" applyFill="1" applyBorder="1" applyAlignment="1">
      <alignment vertical="center" wrapText="1"/>
    </xf>
    <xf numFmtId="0" fontId="28" fillId="11" borderId="1" xfId="0" applyFont="1" applyFill="1" applyBorder="1" applyAlignment="1">
      <alignment vertical="center" wrapText="1" shrinkToFit="1"/>
    </xf>
    <xf numFmtId="0" fontId="16" fillId="11" borderId="1" xfId="0" applyFont="1" applyFill="1" applyBorder="1" applyAlignment="1">
      <alignment vertical="center" shrinkToFit="1"/>
    </xf>
    <xf numFmtId="0" fontId="16" fillId="10" borderId="1" xfId="0" applyFont="1" applyFill="1" applyBorder="1">
      <alignment vertical="center"/>
    </xf>
    <xf numFmtId="0" fontId="16" fillId="11" borderId="1" xfId="0" applyFont="1" applyFill="1" applyBorder="1" applyAlignment="1">
      <alignment horizontal="center" vertical="center"/>
    </xf>
    <xf numFmtId="38" fontId="30" fillId="10" borderId="1" xfId="1" applyFont="1" applyFill="1" applyBorder="1">
      <alignment vertical="center"/>
    </xf>
    <xf numFmtId="0" fontId="16" fillId="11" borderId="1" xfId="0" applyFont="1" applyFill="1" applyBorder="1" applyAlignment="1">
      <alignment horizontal="left" vertical="center" shrinkToFit="1"/>
    </xf>
    <xf numFmtId="0" fontId="16" fillId="0" borderId="1" xfId="0" applyFont="1" applyBorder="1" applyAlignment="1">
      <alignment horizontal="center" vertical="center" wrapText="1"/>
    </xf>
    <xf numFmtId="0" fontId="16" fillId="10" borderId="25" xfId="0" applyFont="1" applyFill="1" applyBorder="1" applyAlignment="1">
      <alignment vertical="center" wrapText="1"/>
    </xf>
    <xf numFmtId="0" fontId="28" fillId="11" borderId="25" xfId="0" applyFont="1" applyFill="1" applyBorder="1" applyAlignment="1">
      <alignment vertical="center" wrapText="1" shrinkToFit="1"/>
    </xf>
    <xf numFmtId="0" fontId="16" fillId="11" borderId="25" xfId="0" applyFont="1" applyFill="1" applyBorder="1" applyAlignment="1">
      <alignment vertical="center" shrinkToFit="1"/>
    </xf>
    <xf numFmtId="0" fontId="16" fillId="10" borderId="25" xfId="0" applyFont="1" applyFill="1" applyBorder="1">
      <alignment vertical="center"/>
    </xf>
    <xf numFmtId="0" fontId="16" fillId="11" borderId="25" xfId="0" applyFont="1" applyFill="1" applyBorder="1" applyAlignment="1">
      <alignment horizontal="center" vertical="center"/>
    </xf>
    <xf numFmtId="38" fontId="30" fillId="10" borderId="25" xfId="1" applyFont="1" applyFill="1" applyBorder="1">
      <alignment vertical="center"/>
    </xf>
    <xf numFmtId="177" fontId="14" fillId="0" borderId="25" xfId="1" applyNumberFormat="1" applyFont="1" applyBorder="1" applyAlignment="1">
      <alignment horizontal="center" vertical="center"/>
    </xf>
    <xf numFmtId="177" fontId="14" fillId="0" borderId="25" xfId="1" applyNumberFormat="1" applyFont="1" applyBorder="1" applyAlignment="1">
      <alignment horizontal="center" vertical="center" wrapText="1"/>
    </xf>
    <xf numFmtId="0" fontId="16" fillId="0" borderId="9" xfId="0" applyFont="1" applyBorder="1">
      <alignment vertical="center"/>
    </xf>
    <xf numFmtId="38" fontId="30" fillId="0" borderId="9" xfId="1" applyFont="1" applyBorder="1">
      <alignment vertical="center"/>
    </xf>
    <xf numFmtId="38" fontId="30" fillId="0" borderId="28" xfId="1" applyFont="1" applyBorder="1">
      <alignment vertical="center"/>
    </xf>
    <xf numFmtId="38" fontId="30" fillId="0" borderId="0" xfId="0" applyNumberFormat="1" applyFont="1" applyBorder="1" applyAlignment="1">
      <alignment horizontal="center" vertical="center"/>
    </xf>
    <xf numFmtId="38" fontId="30" fillId="0" borderId="0" xfId="1"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shrinkToFit="1"/>
    </xf>
    <xf numFmtId="0" fontId="16" fillId="0" borderId="1" xfId="0" applyFont="1" applyBorder="1" applyAlignment="1">
      <alignment horizontal="center" vertical="center" shrinkToFit="1"/>
    </xf>
    <xf numFmtId="0" fontId="16" fillId="0" borderId="5" xfId="0" applyFont="1" applyBorder="1" applyAlignment="1">
      <alignment horizontal="center" vertical="center"/>
    </xf>
    <xf numFmtId="0" fontId="28" fillId="0" borderId="1" xfId="0" applyFont="1" applyBorder="1" applyAlignment="1">
      <alignment horizontal="center" vertical="center" wrapText="1"/>
    </xf>
    <xf numFmtId="38" fontId="28" fillId="11" borderId="1" xfId="1" applyFont="1" applyFill="1" applyBorder="1" applyAlignment="1">
      <alignment vertical="center" wrapText="1"/>
    </xf>
    <xf numFmtId="38" fontId="28" fillId="11" borderId="1" xfId="1" applyFont="1" applyFill="1" applyBorder="1">
      <alignment vertical="center"/>
    </xf>
    <xf numFmtId="38" fontId="28" fillId="11" borderId="25" xfId="1" applyFont="1" applyFill="1" applyBorder="1">
      <alignment vertical="center"/>
    </xf>
    <xf numFmtId="38" fontId="30" fillId="11" borderId="1" xfId="1" applyFont="1" applyFill="1" applyBorder="1" applyAlignment="1">
      <alignment horizontal="center" vertical="center"/>
    </xf>
    <xf numFmtId="38" fontId="30" fillId="11" borderId="25" xfId="1" applyFont="1" applyFill="1" applyBorder="1" applyAlignment="1">
      <alignment horizontal="center" vertical="center"/>
    </xf>
    <xf numFmtId="0" fontId="16" fillId="0" borderId="13" xfId="0" applyFont="1" applyBorder="1" applyAlignment="1">
      <alignment horizontal="center" vertical="center"/>
    </xf>
    <xf numFmtId="0" fontId="16" fillId="10" borderId="5" xfId="0" applyFont="1" applyFill="1" applyBorder="1" applyAlignment="1">
      <alignment vertical="center" wrapText="1"/>
    </xf>
    <xf numFmtId="0" fontId="16" fillId="11" borderId="39" xfId="0" applyFont="1" applyFill="1" applyBorder="1" applyAlignment="1">
      <alignment vertical="center" shrinkToFit="1"/>
    </xf>
    <xf numFmtId="0" fontId="16" fillId="11" borderId="42" xfId="0" applyFont="1" applyFill="1" applyBorder="1" applyAlignment="1">
      <alignment vertical="center" shrinkToFit="1"/>
    </xf>
    <xf numFmtId="0" fontId="16" fillId="0" borderId="44" xfId="0" applyFont="1" applyBorder="1">
      <alignment vertical="center"/>
    </xf>
    <xf numFmtId="0" fontId="16" fillId="0" borderId="5" xfId="0" applyFont="1" applyBorder="1" applyAlignment="1">
      <alignment horizontal="center" vertical="center" shrinkToFit="1"/>
    </xf>
    <xf numFmtId="0" fontId="16" fillId="11" borderId="39" xfId="0" applyFont="1" applyFill="1" applyBorder="1" applyAlignment="1">
      <alignment horizontal="left" vertical="center" shrinkToFit="1"/>
    </xf>
    <xf numFmtId="0" fontId="16" fillId="0" borderId="0" xfId="0" applyFont="1" applyBorder="1">
      <alignment vertical="center"/>
    </xf>
    <xf numFmtId="0" fontId="16" fillId="0" borderId="0" xfId="3" applyFont="1" applyBorder="1" applyAlignment="1">
      <alignment horizontal="left" vertical="center"/>
    </xf>
    <xf numFmtId="0" fontId="16" fillId="0" borderId="0" xfId="3" quotePrefix="1" applyFont="1" applyBorder="1" applyAlignment="1">
      <alignment vertical="center"/>
    </xf>
    <xf numFmtId="0" fontId="6" fillId="0" borderId="0" xfId="9" applyFont="1" applyFill="1" applyAlignment="1" applyProtection="1">
      <alignment horizontal="right"/>
      <protection locked="0"/>
    </xf>
    <xf numFmtId="0" fontId="6" fillId="0" borderId="0" xfId="9" applyFont="1" applyFill="1" applyAlignment="1">
      <alignment horizontal="center"/>
    </xf>
    <xf numFmtId="0" fontId="6" fillId="0" borderId="0" xfId="9" applyNumberFormat="1" applyFont="1" applyFill="1" applyAlignment="1" applyProtection="1">
      <alignment horizontal="right"/>
      <protection locked="0"/>
    </xf>
    <xf numFmtId="0" fontId="16" fillId="0" borderId="0" xfId="0" applyFont="1" applyFill="1" applyBorder="1" applyAlignment="1" applyProtection="1">
      <alignment vertical="center"/>
      <protection locked="0"/>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36" fillId="0" borderId="48" xfId="0" applyFont="1" applyBorder="1" applyAlignment="1">
      <alignment horizontal="center" vertical="center" wrapTex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1" fillId="0" borderId="13" xfId="0" applyFont="1" applyBorder="1">
      <alignment vertical="center"/>
    </xf>
    <xf numFmtId="177" fontId="16" fillId="0" borderId="1" xfId="0" applyNumberFormat="1" applyFont="1" applyFill="1" applyBorder="1" applyAlignment="1">
      <alignment vertical="center" wrapText="1"/>
    </xf>
    <xf numFmtId="177" fontId="28" fillId="0" borderId="1" xfId="0" applyNumberFormat="1" applyFont="1" applyFill="1" applyBorder="1" applyAlignment="1">
      <alignment vertical="center" wrapText="1" shrinkToFit="1"/>
    </xf>
    <xf numFmtId="177" fontId="16" fillId="0" borderId="1" xfId="0" applyNumberFormat="1" applyFont="1" applyFill="1" applyBorder="1" applyAlignment="1">
      <alignment vertical="center" shrinkToFit="1"/>
    </xf>
    <xf numFmtId="177" fontId="16" fillId="0" borderId="1" xfId="0" applyNumberFormat="1" applyFont="1" applyFill="1" applyBorder="1">
      <alignment vertical="center"/>
    </xf>
    <xf numFmtId="177" fontId="16" fillId="0" borderId="1" xfId="0" applyNumberFormat="1" applyFont="1" applyFill="1" applyBorder="1" applyAlignment="1">
      <alignment horizontal="center" vertical="center"/>
    </xf>
    <xf numFmtId="177" fontId="16" fillId="0" borderId="25" xfId="0" applyNumberFormat="1" applyFont="1" applyFill="1" applyBorder="1" applyAlignment="1">
      <alignment vertical="center" wrapText="1"/>
    </xf>
    <xf numFmtId="177" fontId="28" fillId="0" borderId="25" xfId="0" applyNumberFormat="1" applyFont="1" applyFill="1" applyBorder="1" applyAlignment="1">
      <alignment vertical="center" wrapText="1" shrinkToFit="1"/>
    </xf>
    <xf numFmtId="177" fontId="16" fillId="0" borderId="25" xfId="0" applyNumberFormat="1" applyFont="1" applyFill="1" applyBorder="1" applyAlignment="1">
      <alignment vertical="center" shrinkToFit="1"/>
    </xf>
    <xf numFmtId="177" fontId="16" fillId="0" borderId="25" xfId="0" applyNumberFormat="1" applyFont="1" applyFill="1" applyBorder="1">
      <alignment vertical="center"/>
    </xf>
    <xf numFmtId="177" fontId="16" fillId="0" borderId="25" xfId="0" applyNumberFormat="1" applyFont="1" applyFill="1" applyBorder="1" applyAlignment="1">
      <alignment horizontal="center" vertical="center"/>
    </xf>
    <xf numFmtId="180" fontId="16" fillId="0" borderId="1" xfId="0" applyNumberFormat="1" applyFont="1" applyFill="1" applyBorder="1">
      <alignment vertical="center"/>
    </xf>
    <xf numFmtId="180" fontId="16" fillId="0" borderId="1" xfId="0" applyNumberFormat="1" applyFont="1" applyFill="1" applyBorder="1" applyAlignment="1">
      <alignment horizontal="center" vertical="center"/>
    </xf>
    <xf numFmtId="180" fontId="16" fillId="0" borderId="25" xfId="0" applyNumberFormat="1" applyFont="1" applyFill="1" applyBorder="1">
      <alignment vertical="center"/>
    </xf>
    <xf numFmtId="180" fontId="16" fillId="0" borderId="25" xfId="0" applyNumberFormat="1" applyFont="1" applyFill="1" applyBorder="1" applyAlignment="1">
      <alignment horizontal="center" vertical="center"/>
    </xf>
    <xf numFmtId="177" fontId="28" fillId="0" borderId="1" xfId="1" applyNumberFormat="1" applyFont="1" applyFill="1" applyBorder="1" applyAlignment="1">
      <alignment horizontal="right" vertical="center" wrapText="1"/>
    </xf>
    <xf numFmtId="177" fontId="30" fillId="0" borderId="1" xfId="1" applyNumberFormat="1" applyFont="1" applyFill="1" applyBorder="1" applyAlignment="1">
      <alignment horizontal="center" vertical="center"/>
    </xf>
    <xf numFmtId="177" fontId="28" fillId="0" borderId="1" xfId="1" applyNumberFormat="1" applyFont="1" applyFill="1" applyBorder="1" applyAlignment="1">
      <alignment horizontal="right" vertical="center"/>
    </xf>
    <xf numFmtId="177" fontId="28" fillId="0" borderId="25" xfId="1" applyNumberFormat="1" applyFont="1" applyFill="1" applyBorder="1" applyAlignment="1">
      <alignment horizontal="right" vertical="center"/>
    </xf>
    <xf numFmtId="177" fontId="30" fillId="0" borderId="25" xfId="1" applyNumberFormat="1" applyFont="1" applyFill="1" applyBorder="1" applyAlignment="1">
      <alignment horizontal="center" vertical="center"/>
    </xf>
    <xf numFmtId="177" fontId="16" fillId="0" borderId="39" xfId="0" applyNumberFormat="1" applyFont="1" applyFill="1" applyBorder="1" applyAlignment="1">
      <alignment vertical="center" shrinkToFit="1"/>
    </xf>
    <xf numFmtId="177" fontId="14" fillId="0" borderId="1" xfId="2" applyNumberFormat="1" applyFont="1" applyBorder="1" applyAlignment="1">
      <alignment horizontal="center" vertical="center" wrapText="1"/>
    </xf>
    <xf numFmtId="177" fontId="14" fillId="0" borderId="25" xfId="2" applyNumberFormat="1" applyFont="1" applyBorder="1" applyAlignment="1">
      <alignment horizontal="center" vertical="center" wrapText="1"/>
    </xf>
    <xf numFmtId="0" fontId="16" fillId="0" borderId="7" xfId="0" applyFont="1" applyBorder="1" applyAlignment="1">
      <alignment horizontal="center" vertical="center"/>
    </xf>
    <xf numFmtId="0" fontId="16" fillId="0" borderId="15" xfId="0" applyFont="1" applyBorder="1" applyAlignment="1">
      <alignment horizontal="center" vertical="center"/>
    </xf>
    <xf numFmtId="0" fontId="6" fillId="0" borderId="0" xfId="9" applyNumberFormat="1" applyFont="1" applyFill="1" applyAlignment="1" applyProtection="1">
      <alignment horizontal="right"/>
      <protection locked="0"/>
    </xf>
    <xf numFmtId="177" fontId="16" fillId="0" borderId="1" xfId="0" applyNumberFormat="1" applyFont="1" applyFill="1" applyBorder="1" applyAlignment="1">
      <alignment vertical="center" wrapText="1"/>
    </xf>
    <xf numFmtId="177" fontId="28" fillId="0" borderId="1" xfId="0" applyNumberFormat="1" applyFont="1" applyFill="1" applyBorder="1" applyAlignment="1">
      <alignment vertical="center" wrapText="1" shrinkToFit="1"/>
    </xf>
    <xf numFmtId="177" fontId="16" fillId="0" borderId="1" xfId="0" applyNumberFormat="1" applyFont="1" applyFill="1" applyBorder="1">
      <alignment vertical="center"/>
    </xf>
    <xf numFmtId="177" fontId="16" fillId="0" borderId="1" xfId="0" applyNumberFormat="1" applyFont="1" applyFill="1" applyBorder="1" applyAlignment="1">
      <alignment horizontal="center" vertical="center"/>
    </xf>
    <xf numFmtId="177" fontId="16" fillId="0" borderId="25" xfId="0" applyNumberFormat="1" applyFont="1" applyFill="1" applyBorder="1" applyAlignment="1">
      <alignment vertical="center" wrapText="1"/>
    </xf>
    <xf numFmtId="177" fontId="28" fillId="0" borderId="25" xfId="0" applyNumberFormat="1" applyFont="1" applyFill="1" applyBorder="1" applyAlignment="1">
      <alignment vertical="center" wrapText="1" shrinkToFit="1"/>
    </xf>
    <xf numFmtId="177" fontId="16" fillId="0" borderId="25" xfId="0" applyNumberFormat="1" applyFont="1" applyFill="1" applyBorder="1">
      <alignment vertical="center"/>
    </xf>
    <xf numFmtId="177" fontId="16" fillId="0" borderId="25" xfId="0" applyNumberFormat="1" applyFont="1" applyFill="1" applyBorder="1" applyAlignment="1">
      <alignment horizontal="center" vertical="center"/>
    </xf>
    <xf numFmtId="177" fontId="16" fillId="0" borderId="39" xfId="0" applyNumberFormat="1" applyFont="1" applyFill="1" applyBorder="1" applyAlignment="1">
      <alignment horizontal="left" vertical="center" shrinkToFit="1"/>
    </xf>
    <xf numFmtId="177" fontId="16" fillId="0" borderId="5" xfId="0" applyNumberFormat="1" applyFont="1" applyFill="1" applyBorder="1">
      <alignment vertical="center"/>
    </xf>
    <xf numFmtId="177" fontId="16" fillId="0" borderId="27" xfId="0" applyNumberFormat="1" applyFont="1" applyFill="1" applyBorder="1">
      <alignment vertical="center"/>
    </xf>
    <xf numFmtId="0" fontId="4" fillId="10" borderId="0" xfId="0" applyFont="1" applyFill="1" applyAlignment="1" applyProtection="1">
      <alignment horizontal="right" vertical="center"/>
      <protection locked="0"/>
    </xf>
    <xf numFmtId="0" fontId="16" fillId="0" borderId="1" xfId="0" applyFont="1" applyBorder="1" applyAlignment="1">
      <alignment horizontal="center" vertical="center"/>
    </xf>
    <xf numFmtId="0" fontId="16" fillId="0" borderId="1" xfId="0" applyFont="1" applyBorder="1" applyAlignment="1">
      <alignment horizontal="center" vertical="center" shrinkToFit="1"/>
    </xf>
    <xf numFmtId="0" fontId="16" fillId="0" borderId="1" xfId="0" applyFont="1" applyBorder="1" applyAlignment="1">
      <alignment horizontal="center" vertical="center" wrapText="1"/>
    </xf>
    <xf numFmtId="0" fontId="18" fillId="0" borderId="0" xfId="2" applyFont="1" applyAlignment="1">
      <alignment horizontal="center" vertical="center"/>
    </xf>
    <xf numFmtId="0" fontId="16" fillId="13" borderId="1" xfId="0" applyFont="1" applyFill="1" applyBorder="1" applyAlignment="1">
      <alignment horizontal="center" vertical="center"/>
    </xf>
    <xf numFmtId="0" fontId="16" fillId="13" borderId="1" xfId="0" applyFont="1" applyFill="1" applyBorder="1" applyAlignment="1">
      <alignment horizontal="center" vertical="center" wrapText="1"/>
    </xf>
    <xf numFmtId="0" fontId="44" fillId="13" borderId="9" xfId="0" applyFont="1" applyFill="1" applyBorder="1" applyAlignment="1">
      <alignment horizontal="center" vertical="center" wrapText="1" shrinkToFit="1"/>
    </xf>
    <xf numFmtId="0" fontId="16" fillId="13" borderId="5" xfId="0" applyFont="1" applyFill="1" applyBorder="1" applyAlignment="1">
      <alignment horizontal="center" vertical="center"/>
    </xf>
    <xf numFmtId="0" fontId="16" fillId="13" borderId="39" xfId="0" applyFont="1" applyFill="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center" vertical="center" shrinkToFit="1"/>
    </xf>
    <xf numFmtId="0" fontId="16" fillId="0" borderId="1" xfId="0" applyFont="1" applyBorder="1" applyAlignment="1">
      <alignment horizontal="center" vertical="center" wrapText="1"/>
    </xf>
    <xf numFmtId="0" fontId="18" fillId="0" borderId="0" xfId="2" applyFont="1" applyAlignment="1">
      <alignment horizontal="center" vertical="center"/>
    </xf>
    <xf numFmtId="0" fontId="4" fillId="0" borderId="0" xfId="0" applyFont="1" applyFill="1" applyAlignment="1">
      <alignment vertical="top" wrapText="1"/>
    </xf>
    <xf numFmtId="0" fontId="8" fillId="0" borderId="0" xfId="0" applyFont="1" applyAlignment="1">
      <alignment vertical="center" wrapText="1"/>
    </xf>
    <xf numFmtId="0" fontId="4" fillId="0" borderId="0" xfId="0" applyFont="1" applyFill="1" applyAlignment="1" applyProtection="1">
      <alignment horizontal="center" vertical="center"/>
      <protection locked="0"/>
    </xf>
    <xf numFmtId="0" fontId="4" fillId="0" borderId="0" xfId="0" applyFont="1" applyAlignment="1">
      <alignment horizontal="center" vertical="center"/>
    </xf>
    <xf numFmtId="0" fontId="16" fillId="10" borderId="1" xfId="0" applyFont="1" applyFill="1" applyBorder="1" applyAlignment="1">
      <alignment horizontal="center" vertical="center"/>
    </xf>
    <xf numFmtId="0" fontId="16" fillId="10" borderId="25" xfId="0" applyFont="1" applyFill="1" applyBorder="1" applyAlignment="1">
      <alignment horizontal="center" vertical="center"/>
    </xf>
    <xf numFmtId="182" fontId="16" fillId="10" borderId="1" xfId="0" applyNumberFormat="1" applyFont="1" applyFill="1" applyBorder="1">
      <alignment vertical="center"/>
    </xf>
    <xf numFmtId="182" fontId="16" fillId="10" borderId="25" xfId="0" applyNumberFormat="1" applyFont="1" applyFill="1" applyBorder="1">
      <alignment vertical="center"/>
    </xf>
    <xf numFmtId="182" fontId="16" fillId="10" borderId="5" xfId="0" applyNumberFormat="1" applyFont="1" applyFill="1" applyBorder="1">
      <alignment vertical="center"/>
    </xf>
    <xf numFmtId="182" fontId="16" fillId="10" borderId="27" xfId="0" applyNumberFormat="1" applyFont="1" applyFill="1" applyBorder="1">
      <alignment vertical="center"/>
    </xf>
    <xf numFmtId="0" fontId="16" fillId="0" borderId="25" xfId="0" applyFont="1" applyBorder="1" applyAlignment="1">
      <alignment horizontal="center" vertical="center"/>
    </xf>
    <xf numFmtId="0" fontId="4" fillId="0" borderId="0" xfId="0" applyFont="1" applyAlignment="1">
      <alignment vertical="center" wrapText="1"/>
    </xf>
    <xf numFmtId="3" fontId="6" fillId="0" borderId="29" xfId="9" applyNumberFormat="1" applyFont="1" applyBorder="1" applyAlignment="1">
      <alignment vertical="center"/>
    </xf>
    <xf numFmtId="180" fontId="14" fillId="0" borderId="1" xfId="2" applyNumberFormat="1" applyFont="1" applyBorder="1" applyAlignment="1">
      <alignment horizontal="center" vertical="center" wrapText="1"/>
    </xf>
    <xf numFmtId="0" fontId="39" fillId="0" borderId="0" xfId="0" applyFont="1" applyBorder="1">
      <alignment vertical="center"/>
    </xf>
    <xf numFmtId="0" fontId="39" fillId="4" borderId="0" xfId="0" applyFont="1" applyFill="1" applyBorder="1" applyAlignment="1" applyProtection="1">
      <alignment horizontal="center" vertical="center"/>
      <protection locked="0"/>
    </xf>
    <xf numFmtId="0" fontId="4" fillId="0" borderId="0" xfId="0" applyFont="1" applyAlignment="1">
      <alignment vertical="center"/>
    </xf>
    <xf numFmtId="0" fontId="4" fillId="0" borderId="0" xfId="0" applyFont="1" applyFill="1" applyAlignment="1">
      <alignment horizontal="left" vertical="center"/>
    </xf>
    <xf numFmtId="0" fontId="33" fillId="8" borderId="8" xfId="0" applyFont="1" applyFill="1" applyBorder="1" applyAlignment="1">
      <alignment horizontal="left" vertical="center"/>
    </xf>
    <xf numFmtId="0" fontId="30" fillId="0" borderId="0" xfId="0" applyFont="1" applyAlignment="1">
      <alignment horizontal="right" vertical="center" wrapText="1"/>
    </xf>
    <xf numFmtId="0" fontId="30" fillId="0" borderId="37" xfId="0" applyFont="1" applyBorder="1" applyAlignment="1">
      <alignment horizontal="right" vertical="center" wrapText="1"/>
    </xf>
    <xf numFmtId="0" fontId="16" fillId="10" borderId="49" xfId="0" applyFont="1" applyFill="1" applyBorder="1" applyAlignment="1">
      <alignment vertical="center" wrapText="1"/>
    </xf>
    <xf numFmtId="0" fontId="16" fillId="11" borderId="50" xfId="0" applyFont="1" applyFill="1" applyBorder="1" applyAlignment="1">
      <alignment vertical="center" shrinkToFit="1"/>
    </xf>
    <xf numFmtId="177" fontId="16" fillId="0" borderId="50" xfId="0" applyNumberFormat="1" applyFont="1" applyFill="1" applyBorder="1" applyAlignment="1">
      <alignment vertical="center" shrinkToFit="1"/>
    </xf>
    <xf numFmtId="0" fontId="31" fillId="6" borderId="1" xfId="0" applyFont="1" applyFill="1" applyBorder="1" applyAlignment="1">
      <alignment horizontal="center" vertical="center"/>
    </xf>
    <xf numFmtId="0" fontId="14" fillId="6" borderId="7"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30" fillId="6" borderId="1" xfId="0" applyFont="1" applyFill="1" applyBorder="1" applyAlignment="1">
      <alignment horizontal="center" vertical="center" wrapText="1"/>
    </xf>
    <xf numFmtId="0" fontId="19" fillId="0" borderId="0" xfId="0" applyFont="1" applyAlignment="1">
      <alignment vertical="center" wrapText="1"/>
    </xf>
    <xf numFmtId="0" fontId="16" fillId="0" borderId="1" xfId="0" applyFont="1" applyBorder="1" applyAlignment="1">
      <alignment horizontal="center" vertical="center" wrapText="1"/>
    </xf>
    <xf numFmtId="0" fontId="16" fillId="0" borderId="7" xfId="0" applyFont="1" applyBorder="1" applyAlignment="1">
      <alignment horizontal="center" vertical="center"/>
    </xf>
    <xf numFmtId="0" fontId="16" fillId="0" borderId="5" xfId="0" applyFont="1" applyBorder="1" applyAlignment="1">
      <alignment horizontal="center" vertical="center"/>
    </xf>
    <xf numFmtId="0" fontId="16" fillId="0" borderId="8" xfId="0" applyFont="1" applyBorder="1" applyAlignment="1">
      <alignment horizontal="center" vertical="center" shrinkToFit="1"/>
    </xf>
    <xf numFmtId="0" fontId="16" fillId="0" borderId="1" xfId="0" applyFont="1" applyBorder="1" applyAlignment="1">
      <alignment horizontal="center" vertical="center" shrinkToFit="1"/>
    </xf>
    <xf numFmtId="0" fontId="16" fillId="0" borderId="1" xfId="0" applyFont="1" applyBorder="1" applyAlignment="1">
      <alignment horizontal="center" vertical="center"/>
    </xf>
    <xf numFmtId="0" fontId="16" fillId="0" borderId="39" xfId="0" applyFont="1" applyBorder="1" applyAlignment="1">
      <alignment horizontal="center" vertical="center"/>
    </xf>
    <xf numFmtId="2" fontId="16" fillId="10" borderId="1" xfId="0" applyNumberFormat="1" applyFont="1" applyFill="1" applyBorder="1" applyAlignment="1">
      <alignment horizontal="center" vertical="center"/>
    </xf>
    <xf numFmtId="0" fontId="16" fillId="11" borderId="13" xfId="0" applyFont="1" applyFill="1" applyBorder="1" applyAlignment="1">
      <alignment vertical="center" shrinkToFit="1"/>
    </xf>
    <xf numFmtId="0" fontId="16" fillId="11" borderId="8" xfId="0" applyFont="1" applyFill="1" applyBorder="1" applyAlignment="1">
      <alignment vertical="center" shrinkToFit="1"/>
    </xf>
    <xf numFmtId="0" fontId="16" fillId="10" borderId="54" xfId="0" applyFont="1" applyFill="1" applyBorder="1" applyAlignment="1">
      <alignment vertical="center" wrapText="1"/>
    </xf>
    <xf numFmtId="0" fontId="16" fillId="10" borderId="39" xfId="0" applyFont="1" applyFill="1" applyBorder="1" applyAlignment="1">
      <alignment vertical="center" wrapText="1"/>
    </xf>
    <xf numFmtId="0" fontId="16" fillId="10" borderId="50" xfId="0" applyFont="1" applyFill="1" applyBorder="1" applyAlignment="1">
      <alignment vertical="center" wrapText="1"/>
    </xf>
    <xf numFmtId="0" fontId="16" fillId="11" borderId="49" xfId="0" applyFont="1" applyFill="1" applyBorder="1" applyAlignment="1">
      <alignment vertical="center" shrinkToFit="1"/>
    </xf>
    <xf numFmtId="0" fontId="16" fillId="0" borderId="0" xfId="0" applyFont="1" applyAlignment="1">
      <alignment vertical="center" wrapText="1"/>
    </xf>
    <xf numFmtId="0" fontId="16" fillId="13" borderId="7" xfId="0" applyFont="1" applyFill="1" applyBorder="1" applyAlignment="1">
      <alignment horizontal="center" vertical="center" wrapText="1"/>
    </xf>
    <xf numFmtId="177" fontId="16" fillId="0" borderId="7" xfId="0" applyNumberFormat="1" applyFont="1" applyFill="1" applyBorder="1" applyAlignment="1">
      <alignment vertical="center" shrinkToFit="1"/>
    </xf>
    <xf numFmtId="177" fontId="16" fillId="0" borderId="5" xfId="0" applyNumberFormat="1" applyFont="1" applyFill="1" applyBorder="1" applyAlignment="1">
      <alignment vertical="center" wrapText="1"/>
    </xf>
    <xf numFmtId="177" fontId="16" fillId="0" borderId="58" xfId="0" applyNumberFormat="1" applyFont="1" applyFill="1" applyBorder="1" applyAlignment="1">
      <alignment vertical="center" wrapText="1"/>
    </xf>
    <xf numFmtId="0" fontId="16" fillId="0" borderId="41" xfId="0" applyFont="1" applyBorder="1" applyAlignment="1">
      <alignment horizontal="center" vertical="center" shrinkToFit="1"/>
    </xf>
    <xf numFmtId="177" fontId="16" fillId="0" borderId="41" xfId="0" applyNumberFormat="1" applyFont="1" applyFill="1" applyBorder="1" applyAlignment="1">
      <alignment vertical="center" shrinkToFit="1"/>
    </xf>
    <xf numFmtId="177" fontId="16" fillId="0" borderId="39" xfId="0" applyNumberFormat="1" applyFont="1" applyFill="1" applyBorder="1" applyAlignment="1">
      <alignment vertical="center" wrapText="1"/>
    </xf>
    <xf numFmtId="177" fontId="16" fillId="0" borderId="49" xfId="0" applyNumberFormat="1" applyFont="1" applyFill="1" applyBorder="1" applyAlignment="1">
      <alignment vertical="center" shrinkToFit="1"/>
    </xf>
    <xf numFmtId="177" fontId="16" fillId="0" borderId="50" xfId="0" applyNumberFormat="1" applyFont="1" applyFill="1" applyBorder="1" applyAlignment="1">
      <alignment vertical="center" wrapText="1"/>
    </xf>
    <xf numFmtId="0" fontId="4" fillId="0" borderId="0" xfId="0" applyFont="1" applyFill="1" applyAlignment="1">
      <alignment horizontal="left" vertical="top" wrapText="1"/>
    </xf>
    <xf numFmtId="0" fontId="16" fillId="0" borderId="1" xfId="3" quotePrefix="1" applyFont="1" applyBorder="1" applyAlignment="1">
      <alignment horizontal="center" vertical="center"/>
    </xf>
    <xf numFmtId="0" fontId="39" fillId="4" borderId="61" xfId="0" applyFont="1" applyFill="1" applyBorder="1" applyAlignment="1" applyProtection="1">
      <alignment horizontal="center" vertical="center"/>
      <protection locked="0"/>
    </xf>
    <xf numFmtId="0" fontId="39" fillId="4" borderId="62" xfId="0" applyFont="1" applyFill="1" applyBorder="1" applyProtection="1">
      <alignment vertical="center"/>
      <protection locked="0"/>
    </xf>
    <xf numFmtId="0" fontId="8" fillId="0" borderId="0" xfId="0" applyFont="1" applyAlignment="1">
      <alignment horizontal="left" vertical="center" wrapText="1" indent="3"/>
    </xf>
    <xf numFmtId="0" fontId="4" fillId="0" borderId="0" xfId="0" applyFont="1" applyFill="1" applyAlignment="1" applyProtection="1">
      <alignment horizontal="center" vertical="center"/>
      <protection locked="0"/>
    </xf>
    <xf numFmtId="0" fontId="4" fillId="10" borderId="0" xfId="0" applyFont="1" applyFill="1" applyAlignment="1" applyProtection="1">
      <alignment horizontal="left" vertical="center"/>
      <protection locked="0"/>
    </xf>
    <xf numFmtId="0" fontId="4" fillId="0" borderId="0" xfId="0" applyFont="1" applyFill="1" applyAlignment="1">
      <alignment horizontal="left" vertical="center" wrapText="1" indent="1"/>
    </xf>
    <xf numFmtId="0" fontId="4" fillId="0" borderId="0" xfId="0" applyFont="1" applyAlignment="1">
      <alignment horizontal="left" vertical="center"/>
    </xf>
    <xf numFmtId="0" fontId="4" fillId="0" borderId="0" xfId="0" applyFont="1" applyAlignment="1">
      <alignment horizontal="left" vertical="center" shrinkToFit="1"/>
    </xf>
    <xf numFmtId="0" fontId="4" fillId="0" borderId="0" xfId="0" applyFont="1" applyFill="1" applyAlignment="1">
      <alignment horizontal="left" vertical="top" wrapText="1"/>
    </xf>
    <xf numFmtId="0" fontId="21" fillId="0" borderId="0" xfId="3" applyFont="1" applyAlignment="1">
      <alignment horizontal="left" vertical="center" wrapText="1" indent="1"/>
    </xf>
    <xf numFmtId="38" fontId="16" fillId="0" borderId="1" xfId="8" applyFont="1" applyFill="1" applyBorder="1" applyAlignment="1">
      <alignment horizontal="center" vertical="center"/>
    </xf>
    <xf numFmtId="181" fontId="16" fillId="10" borderId="1" xfId="0" applyNumberFormat="1" applyFont="1" applyFill="1" applyBorder="1" applyAlignment="1" applyProtection="1">
      <alignment horizontal="center" vertical="center"/>
      <protection locked="0"/>
    </xf>
    <xf numFmtId="0" fontId="23" fillId="10" borderId="1" xfId="11" applyFill="1" applyBorder="1" applyAlignment="1" applyProtection="1">
      <alignment horizontal="center" vertical="center"/>
      <protection locked="0"/>
    </xf>
    <xf numFmtId="0" fontId="16" fillId="10" borderId="1" xfId="0" applyFont="1" applyFill="1" applyBorder="1" applyAlignment="1" applyProtection="1">
      <alignment horizontal="center" vertical="center"/>
      <protection locked="0"/>
    </xf>
    <xf numFmtId="178" fontId="16" fillId="0" borderId="7" xfId="3" applyNumberFormat="1" applyFont="1" applyFill="1" applyBorder="1" applyAlignment="1">
      <alignment horizontal="center" vertical="center"/>
    </xf>
    <xf numFmtId="178" fontId="16" fillId="0" borderId="5" xfId="3" applyNumberFormat="1" applyFont="1" applyFill="1" applyBorder="1" applyAlignment="1">
      <alignment horizontal="center" vertical="center"/>
    </xf>
    <xf numFmtId="0" fontId="16" fillId="10" borderId="7" xfId="3" applyFont="1" applyFill="1" applyBorder="1" applyAlignment="1" applyProtection="1">
      <alignment horizontal="center" vertical="center"/>
      <protection locked="0"/>
    </xf>
    <xf numFmtId="0" fontId="16" fillId="10" borderId="5" xfId="3" applyFont="1" applyFill="1" applyBorder="1" applyAlignment="1" applyProtection="1">
      <alignment horizontal="center" vertical="center"/>
      <protection locked="0"/>
    </xf>
    <xf numFmtId="0" fontId="16" fillId="0" borderId="0" xfId="3" quotePrefix="1" applyFont="1" applyBorder="1" applyAlignment="1">
      <alignment horizontal="center" vertical="center"/>
    </xf>
    <xf numFmtId="38" fontId="16" fillId="0" borderId="0" xfId="8" applyFont="1" applyFill="1" applyBorder="1" applyAlignment="1">
      <alignment horizontal="center" vertical="center"/>
    </xf>
    <xf numFmtId="0" fontId="16" fillId="0" borderId="0" xfId="3" quotePrefix="1" applyFont="1" applyBorder="1" applyAlignment="1">
      <alignment horizontal="left" vertical="center"/>
    </xf>
    <xf numFmtId="0" fontId="16" fillId="0" borderId="0" xfId="3" applyFont="1" applyBorder="1" applyAlignment="1">
      <alignment horizontal="center" vertical="center"/>
    </xf>
    <xf numFmtId="0" fontId="16" fillId="0" borderId="0" xfId="3" applyFont="1" applyBorder="1" applyAlignment="1">
      <alignment horizontal="center" vertical="center" wrapText="1"/>
    </xf>
    <xf numFmtId="0" fontId="16" fillId="10" borderId="7" xfId="0" applyFont="1" applyFill="1" applyBorder="1" applyAlignment="1" applyProtection="1">
      <alignment horizontal="center" vertical="center" shrinkToFit="1"/>
      <protection locked="0"/>
    </xf>
    <xf numFmtId="0" fontId="16" fillId="10" borderId="5" xfId="0" applyFont="1" applyFill="1" applyBorder="1" applyAlignment="1" applyProtection="1">
      <alignment horizontal="center" vertical="center" shrinkToFit="1"/>
      <protection locked="0"/>
    </xf>
    <xf numFmtId="49" fontId="16" fillId="10" borderId="7" xfId="0" applyNumberFormat="1" applyFont="1" applyFill="1" applyBorder="1" applyAlignment="1" applyProtection="1">
      <alignment horizontal="center" vertical="center" shrinkToFit="1"/>
      <protection locked="0"/>
    </xf>
    <xf numFmtId="49" fontId="16" fillId="10" borderId="5" xfId="0" applyNumberFormat="1" applyFont="1" applyFill="1" applyBorder="1" applyAlignment="1" applyProtection="1">
      <alignment horizontal="center" vertical="center" shrinkToFit="1"/>
      <protection locked="0"/>
    </xf>
    <xf numFmtId="0" fontId="16" fillId="0" borderId="7" xfId="0" applyFont="1" applyBorder="1" applyAlignment="1">
      <alignment horizontal="center" vertical="center"/>
    </xf>
    <xf numFmtId="0" fontId="16" fillId="0" borderId="5" xfId="0" applyFont="1" applyBorder="1" applyAlignment="1">
      <alignment horizontal="center" vertical="center"/>
    </xf>
    <xf numFmtId="38" fontId="16" fillId="0" borderId="25" xfId="0" applyNumberFormat="1" applyFont="1" applyFill="1" applyBorder="1" applyAlignment="1">
      <alignment horizontal="center" vertical="center"/>
    </xf>
    <xf numFmtId="0" fontId="16" fillId="0" borderId="25" xfId="0" applyFont="1" applyFill="1" applyBorder="1" applyAlignment="1">
      <alignment horizontal="center" vertical="center"/>
    </xf>
    <xf numFmtId="0" fontId="16" fillId="0" borderId="1" xfId="0" applyFont="1" applyBorder="1" applyAlignment="1">
      <alignment horizontal="center" vertical="center" wrapText="1"/>
    </xf>
    <xf numFmtId="0" fontId="16" fillId="0" borderId="6" xfId="3" quotePrefix="1" applyFont="1" applyBorder="1" applyAlignment="1">
      <alignment horizontal="center" vertical="center" wrapText="1"/>
    </xf>
    <xf numFmtId="0" fontId="16" fillId="0" borderId="9" xfId="3" quotePrefix="1" applyFont="1" applyBorder="1" applyAlignment="1">
      <alignment horizontal="center" vertical="center" wrapText="1"/>
    </xf>
    <xf numFmtId="0" fontId="16" fillId="0" borderId="7" xfId="3" quotePrefix="1" applyFont="1" applyBorder="1" applyAlignment="1">
      <alignment horizontal="center" vertical="center" shrinkToFit="1"/>
    </xf>
    <xf numFmtId="0" fontId="16" fillId="0" borderId="5" xfId="3" quotePrefix="1"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5" xfId="0" applyFont="1" applyBorder="1" applyAlignment="1">
      <alignment horizontal="center" vertical="center" shrinkToFit="1"/>
    </xf>
    <xf numFmtId="38" fontId="34" fillId="0" borderId="9" xfId="3" applyNumberFormat="1" applyFont="1" applyBorder="1" applyAlignment="1">
      <alignment horizontal="center" vertical="center"/>
    </xf>
    <xf numFmtId="0" fontId="34" fillId="0" borderId="9" xfId="3" applyFont="1" applyBorder="1" applyAlignment="1">
      <alignment horizontal="center" vertical="center"/>
    </xf>
    <xf numFmtId="0" fontId="16" fillId="0" borderId="12" xfId="3" applyFont="1" applyBorder="1" applyAlignment="1">
      <alignment horizontal="center" vertical="center"/>
    </xf>
    <xf numFmtId="0" fontId="16" fillId="0" borderId="13" xfId="3" applyFont="1" applyBorder="1" applyAlignment="1">
      <alignment horizontal="center" vertical="center"/>
    </xf>
    <xf numFmtId="0" fontId="16" fillId="0" borderId="14" xfId="3" applyFont="1" applyBorder="1" applyAlignment="1">
      <alignment horizontal="center" vertical="center"/>
    </xf>
    <xf numFmtId="0" fontId="16" fillId="0" borderId="26" xfId="3" applyFont="1" applyBorder="1" applyAlignment="1">
      <alignment horizontal="center" vertical="center" shrinkToFit="1"/>
    </xf>
    <xf numFmtId="0" fontId="16" fillId="0" borderId="27" xfId="3" applyFont="1" applyBorder="1" applyAlignment="1">
      <alignment horizontal="center" vertical="center" shrinkToFit="1"/>
    </xf>
    <xf numFmtId="38" fontId="16" fillId="0" borderId="1" xfId="1" applyFont="1" applyFill="1" applyBorder="1" applyAlignment="1">
      <alignment horizontal="center" vertical="center"/>
    </xf>
    <xf numFmtId="38" fontId="16" fillId="0" borderId="1" xfId="0" applyNumberFormat="1" applyFont="1" applyFill="1" applyBorder="1" applyAlignment="1">
      <alignment horizontal="center" vertical="center"/>
    </xf>
    <xf numFmtId="0" fontId="16" fillId="0" borderId="1" xfId="0" applyFont="1" applyFill="1" applyBorder="1" applyAlignment="1">
      <alignment horizontal="center" vertical="center"/>
    </xf>
    <xf numFmtId="0" fontId="47" fillId="0" borderId="0" xfId="0" applyFont="1" applyAlignment="1">
      <alignment horizontal="center" vertical="center"/>
    </xf>
    <xf numFmtId="0" fontId="16" fillId="0" borderId="22" xfId="0" applyFont="1" applyBorder="1" applyAlignment="1">
      <alignment horizontal="center" vertical="center"/>
    </xf>
    <xf numFmtId="0" fontId="16" fillId="0" borderId="24" xfId="0" applyFont="1" applyBorder="1" applyAlignment="1">
      <alignment horizontal="center" vertical="center"/>
    </xf>
    <xf numFmtId="0" fontId="16" fillId="0" borderId="23" xfId="0" applyFont="1" applyBorder="1" applyAlignment="1">
      <alignment horizontal="center" vertical="center"/>
    </xf>
    <xf numFmtId="0" fontId="16" fillId="0" borderId="8" xfId="0" applyFont="1" applyBorder="1" applyAlignment="1">
      <alignment horizontal="center" vertical="center" shrinkToFit="1"/>
    </xf>
    <xf numFmtId="0" fontId="16" fillId="0" borderId="1" xfId="0" applyFont="1" applyBorder="1" applyAlignment="1">
      <alignment horizontal="center" vertical="center" shrinkToFit="1"/>
    </xf>
    <xf numFmtId="0" fontId="16" fillId="0" borderId="1" xfId="0" applyFont="1" applyBorder="1" applyAlignment="1">
      <alignment horizontal="center" vertical="center"/>
    </xf>
    <xf numFmtId="0" fontId="16" fillId="0" borderId="1" xfId="0" applyFont="1" applyBorder="1" applyAlignment="1">
      <alignment horizontal="center" vertical="center" wrapText="1" shrinkToFit="1"/>
    </xf>
    <xf numFmtId="178" fontId="18" fillId="0" borderId="34" xfId="2" applyNumberFormat="1" applyFont="1" applyBorder="1" applyAlignment="1">
      <alignment horizontal="center" vertical="center"/>
    </xf>
    <xf numFmtId="178" fontId="18" fillId="0" borderId="35" xfId="2" applyNumberFormat="1" applyFont="1" applyBorder="1" applyAlignment="1">
      <alignment horizontal="center" vertical="center"/>
    </xf>
    <xf numFmtId="178" fontId="18" fillId="0" borderId="36" xfId="2" applyNumberFormat="1" applyFont="1" applyBorder="1" applyAlignment="1">
      <alignment horizontal="center" vertical="center"/>
    </xf>
    <xf numFmtId="0" fontId="44" fillId="0" borderId="6" xfId="0" applyFont="1" applyBorder="1" applyAlignment="1">
      <alignment horizontal="center" vertical="center" wrapText="1" shrinkToFit="1"/>
    </xf>
    <xf numFmtId="0" fontId="44" fillId="0" borderId="9" xfId="0" applyFont="1" applyBorder="1" applyAlignment="1">
      <alignment horizontal="center" vertical="center" wrapText="1" shrinkToFit="1"/>
    </xf>
    <xf numFmtId="38" fontId="30" fillId="0" borderId="10" xfId="1" applyFont="1" applyBorder="1" applyAlignment="1">
      <alignment horizontal="center" vertical="center"/>
    </xf>
    <xf numFmtId="38" fontId="30" fillId="0" borderId="11" xfId="1" applyFont="1" applyBorder="1" applyAlignment="1">
      <alignment horizontal="center" vertical="center"/>
    </xf>
    <xf numFmtId="38" fontId="30" fillId="0" borderId="6" xfId="0" applyNumberFormat="1" applyFont="1" applyBorder="1" applyAlignment="1">
      <alignment horizontal="center" vertical="center"/>
    </xf>
    <xf numFmtId="38" fontId="30" fillId="0" borderId="9" xfId="0" applyNumberFormat="1" applyFont="1" applyBorder="1" applyAlignment="1">
      <alignment horizontal="center" vertical="center"/>
    </xf>
    <xf numFmtId="38" fontId="29" fillId="0" borderId="17" xfId="0" applyNumberFormat="1" applyFont="1" applyBorder="1" applyAlignment="1">
      <alignment horizontal="center" vertical="center"/>
    </xf>
    <xf numFmtId="38" fontId="29" fillId="0" borderId="38" xfId="0" applyNumberFormat="1" applyFont="1" applyBorder="1" applyAlignment="1">
      <alignment horizontal="center" vertical="center"/>
    </xf>
    <xf numFmtId="0" fontId="16" fillId="0" borderId="8" xfId="0" applyFont="1" applyBorder="1" applyAlignment="1">
      <alignment horizontal="center" vertical="center"/>
    </xf>
    <xf numFmtId="0" fontId="16" fillId="0" borderId="6" xfId="0" applyFont="1" applyBorder="1" applyAlignment="1">
      <alignment horizontal="center" vertical="center"/>
    </xf>
    <xf numFmtId="0" fontId="16" fillId="0" borderId="21" xfId="0" applyFont="1" applyBorder="1" applyAlignment="1">
      <alignment horizontal="center" vertical="center"/>
    </xf>
    <xf numFmtId="0" fontId="16" fillId="0" borderId="9" xfId="0" applyFont="1" applyBorder="1" applyAlignment="1">
      <alignment horizontal="center" vertical="center"/>
    </xf>
    <xf numFmtId="0" fontId="46" fillId="0" borderId="6" xfId="0" applyFont="1" applyBorder="1" applyAlignment="1">
      <alignment horizontal="center" vertical="center" wrapText="1" shrinkToFit="1"/>
    </xf>
    <xf numFmtId="0" fontId="46" fillId="0" borderId="9" xfId="0" applyFont="1" applyBorder="1" applyAlignment="1">
      <alignment horizontal="center" vertical="center" shrinkToFit="1"/>
    </xf>
    <xf numFmtId="0" fontId="28" fillId="0" borderId="6" xfId="0" applyFont="1" applyBorder="1" applyAlignment="1">
      <alignment horizontal="center" vertical="center" wrapText="1" shrinkToFit="1"/>
    </xf>
    <xf numFmtId="0" fontId="28" fillId="0" borderId="21" xfId="0" applyFont="1" applyBorder="1" applyAlignment="1">
      <alignment horizontal="center" vertical="center" shrinkToFit="1"/>
    </xf>
    <xf numFmtId="0" fontId="28" fillId="0" borderId="9" xfId="0" applyFont="1" applyBorder="1" applyAlignment="1">
      <alignment horizontal="center" vertical="center" shrinkToFit="1"/>
    </xf>
    <xf numFmtId="0" fontId="28" fillId="0" borderId="21" xfId="0" applyFont="1" applyBorder="1" applyAlignment="1">
      <alignment horizontal="center" vertical="center" wrapText="1" shrinkToFit="1"/>
    </xf>
    <xf numFmtId="0" fontId="28" fillId="0" borderId="9" xfId="0" applyFont="1" applyBorder="1" applyAlignment="1">
      <alignment horizontal="center" vertical="center" wrapText="1" shrinkToFit="1"/>
    </xf>
    <xf numFmtId="0" fontId="16" fillId="0" borderId="6" xfId="0" applyFont="1" applyBorder="1" applyAlignment="1">
      <alignment horizontal="center" vertical="center" shrinkToFit="1"/>
    </xf>
    <xf numFmtId="0" fontId="16" fillId="0" borderId="21" xfId="0" applyFont="1" applyBorder="1" applyAlignment="1">
      <alignment horizontal="center" vertical="center" shrinkToFit="1"/>
    </xf>
    <xf numFmtId="0" fontId="16" fillId="0" borderId="9" xfId="0" applyFont="1" applyBorder="1" applyAlignment="1">
      <alignment horizontal="center" vertical="center" shrinkToFit="1"/>
    </xf>
    <xf numFmtId="0" fontId="16" fillId="13" borderId="7" xfId="0" applyFont="1" applyFill="1" applyBorder="1" applyAlignment="1">
      <alignment horizontal="center" vertical="center"/>
    </xf>
    <xf numFmtId="0" fontId="16" fillId="13" borderId="5" xfId="0" applyFont="1" applyFill="1" applyBorder="1" applyAlignment="1">
      <alignment horizontal="center" vertical="center"/>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4" xfId="0" applyFont="1" applyBorder="1" applyAlignment="1">
      <alignment horizontal="center" vertical="center" wrapText="1"/>
    </xf>
    <xf numFmtId="0" fontId="16" fillId="3" borderId="51" xfId="0" applyFont="1" applyFill="1" applyBorder="1" applyAlignment="1">
      <alignment horizontal="center" vertical="center"/>
    </xf>
    <xf numFmtId="0" fontId="16" fillId="3" borderId="45" xfId="0" applyFont="1" applyFill="1" applyBorder="1" applyAlignment="1">
      <alignment horizontal="center" vertical="center"/>
    </xf>
    <xf numFmtId="0" fontId="16" fillId="0" borderId="13" xfId="0" applyFont="1" applyBorder="1" applyAlignment="1">
      <alignment horizontal="center" vertical="center"/>
    </xf>
    <xf numFmtId="0" fontId="16" fillId="12" borderId="8" xfId="0" applyFont="1" applyFill="1" applyBorder="1" applyAlignment="1">
      <alignment horizontal="center" vertical="center" shrinkToFit="1"/>
    </xf>
    <xf numFmtId="0" fontId="16" fillId="12" borderId="45" xfId="0" applyFont="1" applyFill="1" applyBorder="1" applyAlignment="1">
      <alignment horizontal="center" vertical="center" shrinkToFit="1"/>
    </xf>
    <xf numFmtId="0" fontId="16" fillId="0" borderId="43" xfId="0" applyFont="1" applyBorder="1" applyAlignment="1">
      <alignment horizontal="center" vertical="center"/>
    </xf>
    <xf numFmtId="0" fontId="16" fillId="0" borderId="39" xfId="0" applyFont="1" applyBorder="1" applyAlignment="1">
      <alignment horizontal="center" vertical="center"/>
    </xf>
    <xf numFmtId="0" fontId="28" fillId="0" borderId="55" xfId="0" applyFont="1" applyBorder="1" applyAlignment="1">
      <alignment horizontal="center" vertical="center" wrapText="1"/>
    </xf>
    <xf numFmtId="0" fontId="28" fillId="0" borderId="56" xfId="0" applyFont="1" applyBorder="1" applyAlignment="1">
      <alignment horizontal="center" vertical="center" wrapText="1"/>
    </xf>
    <xf numFmtId="0" fontId="28" fillId="0" borderId="53" xfId="0" applyFont="1" applyBorder="1" applyAlignment="1">
      <alignment horizontal="center" vertical="center" wrapText="1"/>
    </xf>
    <xf numFmtId="0" fontId="28" fillId="0" borderId="52" xfId="0" applyFont="1" applyBorder="1" applyAlignment="1">
      <alignment horizontal="center" vertical="center" wrapText="1"/>
    </xf>
    <xf numFmtId="0" fontId="16" fillId="0" borderId="39" xfId="0" applyFont="1" applyBorder="1" applyAlignment="1">
      <alignment horizontal="center" vertical="center" wrapText="1" shrinkToFit="1"/>
    </xf>
    <xf numFmtId="0" fontId="16" fillId="0" borderId="39" xfId="0" applyFont="1" applyBorder="1" applyAlignment="1">
      <alignment horizontal="center" vertical="center" shrinkToFit="1"/>
    </xf>
    <xf numFmtId="0" fontId="28" fillId="0" borderId="14" xfId="0" applyFont="1" applyBorder="1" applyAlignment="1">
      <alignment horizontal="center" vertical="center" wrapText="1"/>
    </xf>
    <xf numFmtId="0" fontId="28" fillId="0" borderId="5" xfId="0" applyFont="1" applyBorder="1" applyAlignment="1">
      <alignment horizontal="center" vertical="center"/>
    </xf>
    <xf numFmtId="0" fontId="16" fillId="0" borderId="6" xfId="0" applyFont="1" applyBorder="1" applyAlignment="1">
      <alignment horizontal="center" vertical="center" wrapText="1" shrinkToFit="1"/>
    </xf>
    <xf numFmtId="0" fontId="16" fillId="0" borderId="21" xfId="0" applyFont="1" applyBorder="1" applyAlignment="1">
      <alignment horizontal="center" vertical="center" wrapText="1" shrinkToFit="1"/>
    </xf>
    <xf numFmtId="0" fontId="16" fillId="0" borderId="9" xfId="0" applyFont="1" applyBorder="1" applyAlignment="1">
      <alignment horizontal="center" vertical="center" wrapText="1" shrinkToFit="1"/>
    </xf>
    <xf numFmtId="0" fontId="14" fillId="4" borderId="7" xfId="0" applyFont="1" applyFill="1" applyBorder="1" applyAlignment="1">
      <alignment horizontal="left" vertical="center"/>
    </xf>
    <xf numFmtId="0" fontId="14" fillId="4" borderId="8" xfId="0" applyFont="1" applyFill="1" applyBorder="1" applyAlignment="1">
      <alignment horizontal="left" vertical="center"/>
    </xf>
    <xf numFmtId="0" fontId="14" fillId="4" borderId="5" xfId="0" applyFont="1" applyFill="1" applyBorder="1" applyAlignment="1">
      <alignment horizontal="left" vertical="center"/>
    </xf>
    <xf numFmtId="0" fontId="30" fillId="9" borderId="0" xfId="0" applyFont="1" applyFill="1" applyAlignment="1">
      <alignment horizontal="left" vertical="center" indent="8"/>
    </xf>
    <xf numFmtId="0" fontId="30" fillId="0" borderId="0" xfId="0" applyFont="1" applyAlignment="1">
      <alignment horizontal="right" wrapText="1"/>
    </xf>
    <xf numFmtId="0" fontId="30" fillId="0" borderId="37" xfId="0" applyFont="1" applyBorder="1" applyAlignment="1">
      <alignment horizontal="right" wrapText="1"/>
    </xf>
    <xf numFmtId="0" fontId="30" fillId="7" borderId="7" xfId="0" applyFont="1" applyFill="1" applyBorder="1" applyAlignment="1">
      <alignment vertical="center" wrapText="1"/>
    </xf>
    <xf numFmtId="0" fontId="30" fillId="7" borderId="5" xfId="0" applyFont="1" applyFill="1" applyBorder="1" applyAlignment="1">
      <alignment vertical="center" wrapText="1"/>
    </xf>
    <xf numFmtId="0" fontId="14" fillId="4" borderId="7" xfId="0" applyFont="1" applyFill="1" applyBorder="1" applyAlignment="1">
      <alignment horizontal="left" vertical="center" wrapText="1"/>
    </xf>
    <xf numFmtId="0" fontId="14" fillId="4" borderId="8" xfId="0" applyFont="1" applyFill="1" applyBorder="1" applyAlignment="1">
      <alignment horizontal="left" vertical="center" wrapText="1"/>
    </xf>
    <xf numFmtId="0" fontId="14" fillId="4" borderId="5" xfId="0" applyFont="1" applyFill="1" applyBorder="1" applyAlignment="1">
      <alignment horizontal="left" vertical="center" wrapText="1"/>
    </xf>
    <xf numFmtId="0" fontId="30" fillId="0" borderId="0" xfId="0" applyFont="1" applyAlignment="1">
      <alignment horizontal="right" vertical="center" wrapText="1"/>
    </xf>
    <xf numFmtId="0" fontId="30" fillId="0" borderId="37" xfId="0" applyFont="1" applyBorder="1" applyAlignment="1">
      <alignment horizontal="righ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5"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5"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5"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5" xfId="0" applyFont="1" applyBorder="1" applyAlignment="1">
      <alignment horizontal="left" vertical="center" wrapText="1"/>
    </xf>
    <xf numFmtId="0" fontId="14" fillId="7" borderId="7" xfId="0" applyFont="1" applyFill="1" applyBorder="1" applyAlignment="1">
      <alignment vertical="center" wrapText="1"/>
    </xf>
    <xf numFmtId="0" fontId="14" fillId="7" borderId="5" xfId="0" applyFont="1" applyFill="1" applyBorder="1" applyAlignment="1">
      <alignment vertical="center" wrapText="1"/>
    </xf>
    <xf numFmtId="0" fontId="51" fillId="0" borderId="0" xfId="0" applyFont="1" applyAlignment="1">
      <alignment horizontal="center" vertical="center" wrapText="1"/>
    </xf>
    <xf numFmtId="0" fontId="15" fillId="0" borderId="0" xfId="0" applyFont="1" applyAlignment="1">
      <alignment horizontal="left" vertical="center" wrapText="1"/>
    </xf>
    <xf numFmtId="0" fontId="15" fillId="0" borderId="37" xfId="0" applyFont="1" applyBorder="1" applyAlignment="1">
      <alignment horizontal="left" vertical="center" wrapText="1"/>
    </xf>
    <xf numFmtId="0" fontId="31" fillId="0" borderId="0" xfId="0" applyFont="1" applyAlignment="1">
      <alignment horizontal="left" vertical="center"/>
    </xf>
    <xf numFmtId="0" fontId="33" fillId="8" borderId="7" xfId="0" applyFont="1" applyFill="1" applyBorder="1" applyAlignment="1">
      <alignment horizontal="left" vertical="center"/>
    </xf>
    <xf numFmtId="0" fontId="33" fillId="8" borderId="8" xfId="0" applyFont="1" applyFill="1" applyBorder="1" applyAlignment="1">
      <alignment horizontal="left" vertical="center"/>
    </xf>
    <xf numFmtId="0" fontId="14" fillId="7" borderId="7" xfId="0" applyFont="1" applyFill="1" applyBorder="1" applyAlignment="1">
      <alignment horizontal="left" vertical="center"/>
    </xf>
    <xf numFmtId="0" fontId="14" fillId="7" borderId="8" xfId="0" applyFont="1" applyFill="1" applyBorder="1" applyAlignment="1">
      <alignment horizontal="left" vertical="center"/>
    </xf>
    <xf numFmtId="0" fontId="14" fillId="7" borderId="5" xfId="0" applyFont="1" applyFill="1" applyBorder="1" applyAlignment="1">
      <alignment horizontal="left" vertical="center"/>
    </xf>
    <xf numFmtId="0" fontId="14" fillId="7" borderId="7" xfId="0" applyFont="1" applyFill="1" applyBorder="1" applyAlignment="1">
      <alignment horizontal="left" vertical="center" wrapText="1"/>
    </xf>
    <xf numFmtId="0" fontId="14" fillId="7" borderId="5" xfId="0" applyFont="1" applyFill="1" applyBorder="1" applyAlignment="1">
      <alignment horizontal="left" vertical="center" wrapText="1"/>
    </xf>
    <xf numFmtId="0" fontId="6" fillId="0" borderId="0" xfId="9" applyFont="1" applyAlignment="1">
      <alignment horizontal="left" vertical="center" indent="2"/>
    </xf>
    <xf numFmtId="0" fontId="22" fillId="0" borderId="0" xfId="9" applyFont="1" applyAlignment="1">
      <alignment horizontal="center"/>
    </xf>
    <xf numFmtId="0" fontId="6" fillId="0" borderId="1" xfId="9" applyFont="1" applyBorder="1" applyAlignment="1">
      <alignment horizontal="center" vertical="center"/>
    </xf>
    <xf numFmtId="0" fontId="6" fillId="0" borderId="1" xfId="9" applyFont="1" applyBorder="1" applyAlignment="1">
      <alignment horizontal="center" vertical="center" wrapText="1"/>
    </xf>
    <xf numFmtId="0" fontId="6" fillId="0" borderId="25" xfId="9" applyFont="1" applyBorder="1" applyAlignment="1">
      <alignment horizontal="center" vertical="center"/>
    </xf>
    <xf numFmtId="0" fontId="6" fillId="0" borderId="9" xfId="9" applyFont="1" applyBorder="1" applyAlignment="1">
      <alignment horizontal="center" vertical="center"/>
    </xf>
    <xf numFmtId="0" fontId="6" fillId="0" borderId="29" xfId="9" applyFont="1" applyBorder="1" applyAlignment="1">
      <alignment horizontal="left" vertical="center" wrapText="1"/>
    </xf>
    <xf numFmtId="0" fontId="6" fillId="0" borderId="2" xfId="9" applyFont="1" applyBorder="1" applyAlignment="1">
      <alignment horizontal="center" vertical="center" wrapText="1"/>
    </xf>
    <xf numFmtId="0" fontId="6" fillId="0" borderId="3" xfId="9" applyFont="1" applyBorder="1" applyAlignment="1">
      <alignment horizontal="center" vertical="center" wrapText="1"/>
    </xf>
    <xf numFmtId="0" fontId="6" fillId="0" borderId="4" xfId="9" applyFont="1" applyBorder="1" applyAlignment="1">
      <alignment horizontal="center" vertical="center" wrapText="1"/>
    </xf>
    <xf numFmtId="0" fontId="6" fillId="0" borderId="12" xfId="9" applyFont="1" applyBorder="1" applyAlignment="1">
      <alignment horizontal="center" vertical="center" wrapText="1"/>
    </xf>
    <xf numFmtId="0" fontId="6" fillId="0" borderId="13" xfId="9" applyFont="1" applyBorder="1" applyAlignment="1">
      <alignment horizontal="center" vertical="center" wrapText="1"/>
    </xf>
    <xf numFmtId="0" fontId="6" fillId="0" borderId="14" xfId="9" applyFont="1" applyBorder="1" applyAlignment="1">
      <alignment horizontal="center" vertical="center" wrapText="1"/>
    </xf>
    <xf numFmtId="0" fontId="6" fillId="0" borderId="7" xfId="9" applyFont="1" applyBorder="1" applyAlignment="1">
      <alignment horizontal="center" vertical="center" wrapText="1"/>
    </xf>
    <xf numFmtId="0" fontId="6" fillId="0" borderId="8" xfId="9" applyFont="1" applyBorder="1" applyAlignment="1">
      <alignment horizontal="center" vertical="center" wrapText="1"/>
    </xf>
    <xf numFmtId="0" fontId="6" fillId="0" borderId="5" xfId="9" applyFont="1" applyBorder="1" applyAlignment="1">
      <alignment horizontal="center" vertical="center" wrapText="1"/>
    </xf>
    <xf numFmtId="0" fontId="6" fillId="0" borderId="6" xfId="9" applyFont="1" applyBorder="1" applyAlignment="1">
      <alignment horizontal="center" vertical="center" wrapText="1"/>
    </xf>
    <xf numFmtId="0" fontId="6" fillId="0" borderId="21" xfId="9" applyFont="1" applyBorder="1" applyAlignment="1">
      <alignment horizontal="center" vertical="center" wrapText="1"/>
    </xf>
    <xf numFmtId="0" fontId="6" fillId="0" borderId="9" xfId="9" applyFont="1" applyBorder="1" applyAlignment="1">
      <alignment horizontal="center" vertical="center" wrapText="1"/>
    </xf>
    <xf numFmtId="0" fontId="4" fillId="0" borderId="0" xfId="0" applyFont="1" applyAlignment="1">
      <alignment horizontal="left" vertical="top" wrapText="1"/>
    </xf>
    <xf numFmtId="0" fontId="39" fillId="4" borderId="59" xfId="0" applyFont="1" applyFill="1" applyBorder="1" applyAlignment="1" applyProtection="1">
      <alignment horizontal="center" vertical="center"/>
      <protection locked="0"/>
    </xf>
    <xf numFmtId="0" fontId="39" fillId="4" borderId="60" xfId="0" applyFont="1" applyFill="1" applyBorder="1" applyAlignment="1" applyProtection="1">
      <alignment horizontal="center" vertical="center"/>
      <protection locked="0"/>
    </xf>
    <xf numFmtId="0" fontId="39" fillId="4" borderId="63" xfId="0" applyFont="1" applyFill="1" applyBorder="1" applyAlignment="1" applyProtection="1">
      <alignment horizontal="center" vertical="center"/>
      <protection locked="0"/>
    </xf>
    <xf numFmtId="0" fontId="39" fillId="4" borderId="64" xfId="0" applyFont="1" applyFill="1" applyBorder="1" applyAlignment="1" applyProtection="1">
      <alignment horizontal="center" vertical="center"/>
      <protection locked="0"/>
    </xf>
    <xf numFmtId="0" fontId="39" fillId="4" borderId="65"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49" fontId="4" fillId="0" borderId="0" xfId="0" applyNumberFormat="1" applyFont="1" applyFill="1" applyAlignment="1" applyProtection="1">
      <alignment horizontal="center" vertical="center"/>
      <protection locked="0"/>
    </xf>
    <xf numFmtId="178" fontId="4" fillId="0" borderId="0" xfId="0" applyNumberFormat="1" applyFont="1" applyFill="1" applyAlignment="1" applyProtection="1">
      <alignment horizontal="left" vertical="center" indent="1"/>
      <protection locked="0"/>
    </xf>
    <xf numFmtId="0" fontId="4" fillId="0" borderId="0" xfId="0" applyFont="1" applyAlignment="1">
      <alignment horizontal="left" vertical="center" wrapText="1" indent="3"/>
    </xf>
    <xf numFmtId="178" fontId="16" fillId="0" borderId="7" xfId="3" applyNumberFormat="1" applyFont="1" applyFill="1" applyBorder="1" applyAlignment="1">
      <alignment horizontal="center" vertical="center" shrinkToFit="1"/>
    </xf>
    <xf numFmtId="178" fontId="16" fillId="0" borderId="5" xfId="3" applyNumberFormat="1" applyFont="1" applyFill="1" applyBorder="1" applyAlignment="1">
      <alignment horizontal="center" vertical="center" shrinkToFit="1"/>
    </xf>
    <xf numFmtId="178" fontId="16" fillId="0" borderId="1" xfId="0" applyNumberFormat="1" applyFont="1" applyFill="1" applyBorder="1" applyAlignment="1" applyProtection="1">
      <alignment horizontal="center" vertical="center"/>
      <protection locked="0"/>
    </xf>
    <xf numFmtId="178" fontId="16" fillId="0" borderId="7" xfId="3" applyNumberFormat="1" applyFont="1" applyFill="1" applyBorder="1" applyAlignment="1" applyProtection="1">
      <alignment horizontal="center" vertical="center"/>
      <protection locked="0"/>
    </xf>
    <xf numFmtId="178" fontId="16" fillId="0" borderId="5" xfId="3" applyNumberFormat="1" applyFont="1" applyFill="1" applyBorder="1" applyAlignment="1" applyProtection="1">
      <alignment horizontal="center" vertical="center"/>
      <protection locked="0"/>
    </xf>
    <xf numFmtId="180" fontId="16" fillId="0" borderId="7" xfId="0" applyNumberFormat="1" applyFont="1" applyFill="1" applyBorder="1" applyAlignment="1" applyProtection="1">
      <alignment horizontal="center" vertical="center" shrinkToFit="1"/>
      <protection locked="0"/>
    </xf>
    <xf numFmtId="180" fontId="16" fillId="0" borderId="5" xfId="0" applyNumberFormat="1" applyFont="1" applyFill="1" applyBorder="1" applyAlignment="1" applyProtection="1">
      <alignment horizontal="center" vertical="center" shrinkToFit="1"/>
      <protection locked="0"/>
    </xf>
    <xf numFmtId="38" fontId="30" fillId="0" borderId="2" xfId="1" applyFont="1" applyBorder="1" applyAlignment="1">
      <alignment horizontal="center" vertical="center"/>
    </xf>
    <xf numFmtId="38" fontId="30" fillId="0" borderId="12" xfId="1" applyFont="1" applyBorder="1" applyAlignment="1">
      <alignment horizontal="center" vertical="center"/>
    </xf>
    <xf numFmtId="38" fontId="16" fillId="0" borderId="10" xfId="0" applyNumberFormat="1" applyFont="1" applyBorder="1" applyAlignment="1">
      <alignment horizontal="center" vertical="center"/>
    </xf>
    <xf numFmtId="38" fontId="16" fillId="0" borderId="11" xfId="0" applyNumberFormat="1" applyFont="1" applyBorder="1" applyAlignment="1">
      <alignment horizontal="center" vertical="center"/>
    </xf>
    <xf numFmtId="38" fontId="16" fillId="0" borderId="7" xfId="0" applyNumberFormat="1" applyFont="1" applyBorder="1" applyAlignment="1">
      <alignment horizontal="center" vertical="center"/>
    </xf>
    <xf numFmtId="0" fontId="16" fillId="3" borderId="41" xfId="0" applyFont="1" applyFill="1" applyBorder="1" applyAlignment="1">
      <alignment horizontal="center" vertical="center"/>
    </xf>
    <xf numFmtId="0" fontId="16" fillId="3" borderId="39" xfId="0" applyFont="1" applyFill="1" applyBorder="1" applyAlignment="1">
      <alignment horizontal="center" vertical="center"/>
    </xf>
    <xf numFmtId="0" fontId="16" fillId="0" borderId="7" xfId="0" applyFont="1" applyBorder="1" applyAlignment="1">
      <alignment horizontal="center" vertical="center" wrapText="1" shrinkToFit="1"/>
    </xf>
    <xf numFmtId="0" fontId="28" fillId="0" borderId="57" xfId="0" applyFont="1" applyBorder="1" applyAlignment="1">
      <alignment horizontal="center" vertical="center" wrapText="1"/>
    </xf>
    <xf numFmtId="0" fontId="28" fillId="0" borderId="40" xfId="0" applyFont="1" applyBorder="1" applyAlignment="1">
      <alignment horizontal="center" vertical="center" wrapText="1"/>
    </xf>
    <xf numFmtId="0" fontId="28" fillId="0" borderId="43" xfId="0" applyFont="1" applyBorder="1" applyAlignment="1">
      <alignment horizontal="center" vertical="center" wrapText="1"/>
    </xf>
    <xf numFmtId="0" fontId="28" fillId="0" borderId="41" xfId="0" applyFont="1" applyBorder="1" applyAlignment="1">
      <alignment horizontal="center" vertical="center" wrapText="1"/>
    </xf>
    <xf numFmtId="0" fontId="28" fillId="0" borderId="39" xfId="0" applyFont="1" applyBorder="1" applyAlignment="1">
      <alignment horizontal="center" vertical="center" wrapText="1"/>
    </xf>
    <xf numFmtId="0" fontId="39" fillId="4" borderId="34" xfId="0" applyFont="1" applyFill="1" applyBorder="1" applyAlignment="1" applyProtection="1">
      <alignment horizontal="center" vertical="center"/>
      <protection locked="0"/>
    </xf>
    <xf numFmtId="0" fontId="39" fillId="4" borderId="36" xfId="0" applyFont="1" applyFill="1" applyBorder="1" applyAlignment="1" applyProtection="1">
      <alignment horizontal="center" vertical="center"/>
      <protection locked="0"/>
    </xf>
    <xf numFmtId="0" fontId="39" fillId="4" borderId="30" xfId="0" applyFont="1" applyFill="1" applyBorder="1" applyAlignment="1" applyProtection="1">
      <alignment horizontal="center" vertical="center"/>
      <protection locked="0"/>
    </xf>
    <xf numFmtId="0" fontId="39" fillId="4" borderId="31" xfId="0" applyFont="1" applyFill="1" applyBorder="1" applyAlignment="1" applyProtection="1">
      <alignment horizontal="center" vertical="center"/>
      <protection locked="0"/>
    </xf>
    <xf numFmtId="0" fontId="39" fillId="4" borderId="32" xfId="0" applyFont="1" applyFill="1" applyBorder="1" applyAlignment="1" applyProtection="1">
      <alignment horizontal="center" vertical="center"/>
      <protection locked="0"/>
    </xf>
    <xf numFmtId="0" fontId="4" fillId="10" borderId="0" xfId="0" applyFont="1" applyFill="1" applyAlignment="1" applyProtection="1">
      <alignment horizontal="left" vertical="top"/>
      <protection locked="0"/>
    </xf>
    <xf numFmtId="0" fontId="4" fillId="10" borderId="0" xfId="0" applyFont="1" applyFill="1" applyAlignment="1" applyProtection="1">
      <alignment horizontal="right" vertical="center"/>
      <protection locked="0"/>
    </xf>
    <xf numFmtId="0" fontId="4" fillId="0" borderId="0" xfId="0" applyFont="1" applyFill="1" applyAlignment="1" applyProtection="1">
      <alignment horizontal="right" vertical="center"/>
      <protection locked="0"/>
    </xf>
    <xf numFmtId="181" fontId="16" fillId="0" borderId="1" xfId="0" applyNumberFormat="1" applyFont="1" applyFill="1" applyBorder="1" applyAlignment="1" applyProtection="1">
      <alignment horizontal="center" vertical="center"/>
      <protection locked="0"/>
    </xf>
    <xf numFmtId="0" fontId="16" fillId="0" borderId="7" xfId="3" applyFont="1" applyFill="1" applyBorder="1" applyAlignment="1" applyProtection="1">
      <alignment horizontal="center" vertical="center"/>
      <protection locked="0"/>
    </xf>
    <xf numFmtId="0" fontId="16" fillId="0" borderId="5" xfId="3" applyFont="1" applyFill="1" applyBorder="1" applyAlignment="1" applyProtection="1">
      <alignment horizontal="center" vertical="center"/>
      <protection locked="0"/>
    </xf>
    <xf numFmtId="0" fontId="16" fillId="0" borderId="1" xfId="11" applyNumberFormat="1" applyFont="1" applyFill="1" applyBorder="1" applyAlignment="1" applyProtection="1">
      <alignment horizontal="center" vertical="center"/>
      <protection locked="0"/>
    </xf>
    <xf numFmtId="0" fontId="16" fillId="0" borderId="1" xfId="0" applyNumberFormat="1" applyFont="1" applyFill="1" applyBorder="1" applyAlignment="1" applyProtection="1">
      <alignment horizontal="center" vertical="center"/>
      <protection locked="0"/>
    </xf>
    <xf numFmtId="38" fontId="16" fillId="10" borderId="1" xfId="8" applyFont="1" applyFill="1" applyBorder="1" applyAlignment="1">
      <alignment horizontal="center" vertical="center"/>
    </xf>
    <xf numFmtId="38" fontId="16" fillId="10" borderId="25" xfId="0" applyNumberFormat="1" applyFont="1" applyFill="1" applyBorder="1" applyAlignment="1">
      <alignment horizontal="center" vertical="center"/>
    </xf>
    <xf numFmtId="0" fontId="16" fillId="10" borderId="25" xfId="0" applyFont="1" applyFill="1" applyBorder="1" applyAlignment="1">
      <alignment horizontal="center" vertical="center"/>
    </xf>
    <xf numFmtId="182" fontId="4" fillId="0" borderId="0" xfId="0" applyNumberFormat="1" applyFont="1" applyAlignment="1">
      <alignment horizontal="center" vertical="center"/>
    </xf>
    <xf numFmtId="182" fontId="4" fillId="0" borderId="18" xfId="0" applyNumberFormat="1" applyFont="1" applyBorder="1" applyAlignment="1">
      <alignment horizontal="center" vertical="center"/>
    </xf>
  </cellXfs>
  <cellStyles count="12">
    <cellStyle name="ハイパーリンク" xfId="11" builtinId="8"/>
    <cellStyle name="ハイパーリンク 2" xfId="7" xr:uid="{E2364AD4-CD8D-4073-80BD-2AA918DCB730}"/>
    <cellStyle name="桁区切り" xfId="1" builtinId="6"/>
    <cellStyle name="桁区切り 2" xfId="4" xr:uid="{00000000-0005-0000-0000-000001000000}"/>
    <cellStyle name="桁区切り 3" xfId="8" xr:uid="{6352DA44-CDB8-4B52-AD74-B940FCA62843}"/>
    <cellStyle name="標準" xfId="0" builtinId="0"/>
    <cellStyle name="標準 2" xfId="5" xr:uid="{00000000-0005-0000-0000-000003000000}"/>
    <cellStyle name="標準 2 2" xfId="3" xr:uid="{00000000-0005-0000-0000-000004000000}"/>
    <cellStyle name="標準 2 3" xfId="6" xr:uid="{FD6627B3-629F-4078-A915-403D6948FC8D}"/>
    <cellStyle name="標準 2 4" xfId="10" xr:uid="{BE87B91D-D5E2-4E30-B68C-B8CA33E5B605}"/>
    <cellStyle name="標準 3" xfId="2" xr:uid="{00000000-0005-0000-0000-000005000000}"/>
    <cellStyle name="標準 4" xfId="9" xr:uid="{6DB9AFBF-762C-44EF-9E4D-AE16C9AB8154}"/>
  </cellStyles>
  <dxfs count="20">
    <dxf>
      <font>
        <condense val="0"/>
        <extend val="0"/>
        <color indexed="10"/>
      </font>
    </dxf>
    <dxf>
      <font>
        <condense val="0"/>
        <extend val="0"/>
        <color indexed="1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DF2FF"/>
      <color rgb="FFB3EBFF"/>
      <color rgb="FFFBFF00"/>
      <color rgb="FFCCFFCC"/>
      <color rgb="FFFBFFCD"/>
      <color rgb="FFFFC1C1"/>
      <color rgb="FFFFB3B3"/>
      <color rgb="FFFF9999"/>
      <color rgb="FFF8F8F8"/>
      <color rgb="FFFBFF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121230</xdr:colOff>
      <xdr:row>0</xdr:row>
      <xdr:rowOff>207821</xdr:rowOff>
    </xdr:from>
    <xdr:to>
      <xdr:col>17</xdr:col>
      <xdr:colOff>190501</xdr:colOff>
      <xdr:row>2</xdr:row>
      <xdr:rowOff>207819</xdr:rowOff>
    </xdr:to>
    <xdr:sp macro="" textlink="">
      <xdr:nvSpPr>
        <xdr:cNvPr id="2" name="テキスト ボックス 1">
          <a:extLst>
            <a:ext uri="{FF2B5EF4-FFF2-40B4-BE49-F238E27FC236}">
              <a16:creationId xmlns:a16="http://schemas.microsoft.com/office/drawing/2014/main" id="{CE1AB818-5353-4D64-B10F-8F689225B25E}"/>
            </a:ext>
          </a:extLst>
        </xdr:cNvPr>
        <xdr:cNvSpPr txBox="1"/>
      </xdr:nvSpPr>
      <xdr:spPr>
        <a:xfrm>
          <a:off x="6442366" y="207821"/>
          <a:ext cx="2389908" cy="55418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ＭＳ Ｐゴシック" panose="020B0600070205080204" pitchFamily="50" charset="-128"/>
              <a:ea typeface="ＭＳ Ｐゴシック" panose="020B0600070205080204" pitchFamily="50" charset="-128"/>
            </a:rPr>
            <a:t>青色セルに入力ください。</a:t>
          </a:r>
          <a:endParaRPr kumimoji="1" lang="en-US" altLang="ja-JP" sz="14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121227</xdr:colOff>
      <xdr:row>4</xdr:row>
      <xdr:rowOff>25977</xdr:rowOff>
    </xdr:from>
    <xdr:to>
      <xdr:col>7</xdr:col>
      <xdr:colOff>389659</xdr:colOff>
      <xdr:row>5</xdr:row>
      <xdr:rowOff>164523</xdr:rowOff>
    </xdr:to>
    <xdr:sp macro="" textlink="">
      <xdr:nvSpPr>
        <xdr:cNvPr id="2" name="テキスト ボックス 1">
          <a:extLst>
            <a:ext uri="{FF2B5EF4-FFF2-40B4-BE49-F238E27FC236}">
              <a16:creationId xmlns:a16="http://schemas.microsoft.com/office/drawing/2014/main" id="{AF77FB2C-75FB-4765-BFEC-EC6E842297E0}"/>
            </a:ext>
          </a:extLst>
        </xdr:cNvPr>
        <xdr:cNvSpPr txBox="1"/>
      </xdr:nvSpPr>
      <xdr:spPr>
        <a:xfrm>
          <a:off x="7697932" y="1030432"/>
          <a:ext cx="952500" cy="389659"/>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ＭＳ Ｐゴシック" panose="020B0600070205080204" pitchFamily="50" charset="-128"/>
              <a:ea typeface="ＭＳ Ｐゴシック" panose="020B0600070205080204" pitchFamily="50" charset="-128"/>
            </a:rPr>
            <a:t>入力不要</a:t>
          </a:r>
          <a:endParaRPr kumimoji="1" lang="en-US" altLang="ja-JP" sz="14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178595</xdr:colOff>
      <xdr:row>2</xdr:row>
      <xdr:rowOff>25514</xdr:rowOff>
    </xdr:from>
    <xdr:to>
      <xdr:col>1</xdr:col>
      <xdr:colOff>1029040</xdr:colOff>
      <xdr:row>5</xdr:row>
      <xdr:rowOff>83236</xdr:rowOff>
    </xdr:to>
    <xdr:sp macro="" textlink="">
      <xdr:nvSpPr>
        <xdr:cNvPr id="2" name="テキスト ボックス 1">
          <a:extLst>
            <a:ext uri="{FF2B5EF4-FFF2-40B4-BE49-F238E27FC236}">
              <a16:creationId xmlns:a16="http://schemas.microsoft.com/office/drawing/2014/main" id="{B75790C6-10FE-4B51-818F-4B62CC07E415}"/>
            </a:ext>
          </a:extLst>
        </xdr:cNvPr>
        <xdr:cNvSpPr txBox="1"/>
      </xdr:nvSpPr>
      <xdr:spPr>
        <a:xfrm>
          <a:off x="178595" y="425224"/>
          <a:ext cx="2534329" cy="653034"/>
        </a:xfrm>
        <a:prstGeom prst="rect">
          <a:avLst/>
        </a:prstGeom>
        <a:ln w="28575">
          <a:solidFill>
            <a:srgbClr val="FF0000"/>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r>
            <a:rPr kumimoji="1" lang="ja-JP" altLang="en-US" sz="1600" b="1">
              <a:solidFill>
                <a:srgbClr val="0070C0"/>
              </a:solidFill>
              <a:latin typeface="ＭＳ Ｐゴシック" panose="020B0600070205080204" pitchFamily="50" charset="-128"/>
              <a:ea typeface="ＭＳ Ｐゴシック" panose="020B0600070205080204" pitchFamily="50" charset="-128"/>
            </a:rPr>
            <a:t>青セルへ入力</a:t>
          </a:r>
          <a:r>
            <a:rPr kumimoji="1" lang="ja-JP" altLang="en-US" sz="1600" b="1">
              <a:latin typeface="ＭＳ Ｐゴシック" panose="020B0600070205080204" pitchFamily="50" charset="-128"/>
              <a:ea typeface="ＭＳ Ｐゴシック" panose="020B0600070205080204" pitchFamily="50" charset="-128"/>
            </a:rPr>
            <a:t>してください。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144577</xdr:colOff>
      <xdr:row>2</xdr:row>
      <xdr:rowOff>42522</xdr:rowOff>
    </xdr:from>
    <xdr:to>
      <xdr:col>1</xdr:col>
      <xdr:colOff>1133476</xdr:colOff>
      <xdr:row>5</xdr:row>
      <xdr:rowOff>100244</xdr:rowOff>
    </xdr:to>
    <xdr:sp macro="" textlink="">
      <xdr:nvSpPr>
        <xdr:cNvPr id="2" name="テキスト ボックス 1">
          <a:extLst>
            <a:ext uri="{FF2B5EF4-FFF2-40B4-BE49-F238E27FC236}">
              <a16:creationId xmlns:a16="http://schemas.microsoft.com/office/drawing/2014/main" id="{F360AA92-5EFB-4456-A262-AFFB1D313F4C}"/>
            </a:ext>
          </a:extLst>
        </xdr:cNvPr>
        <xdr:cNvSpPr txBox="1"/>
      </xdr:nvSpPr>
      <xdr:spPr>
        <a:xfrm>
          <a:off x="144577" y="442572"/>
          <a:ext cx="2674824" cy="657797"/>
        </a:xfrm>
        <a:prstGeom prst="rect">
          <a:avLst/>
        </a:prstGeom>
        <a:ln w="28575">
          <a:solidFill>
            <a:srgbClr val="FF0000"/>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r>
            <a:rPr kumimoji="1" lang="ja-JP" altLang="en-US" sz="1600" b="1">
              <a:solidFill>
                <a:srgbClr val="0070C0"/>
              </a:solidFill>
              <a:latin typeface="ＭＳ Ｐゴシック" panose="020B0600070205080204" pitchFamily="50" charset="-128"/>
              <a:ea typeface="ＭＳ Ｐゴシック" panose="020B0600070205080204" pitchFamily="50" charset="-128"/>
            </a:rPr>
            <a:t>青セルへ入力</a:t>
          </a:r>
          <a:r>
            <a:rPr kumimoji="1" lang="ja-JP" altLang="en-US" sz="1600" b="1">
              <a:latin typeface="ＭＳ Ｐゴシック" panose="020B0600070205080204" pitchFamily="50" charset="-128"/>
              <a:ea typeface="ＭＳ Ｐゴシック" panose="020B0600070205080204" pitchFamily="50" charset="-128"/>
            </a:rPr>
            <a:t>してください。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144576</xdr:colOff>
      <xdr:row>2</xdr:row>
      <xdr:rowOff>42522</xdr:rowOff>
    </xdr:from>
    <xdr:to>
      <xdr:col>1</xdr:col>
      <xdr:colOff>1028700</xdr:colOff>
      <xdr:row>5</xdr:row>
      <xdr:rowOff>100244</xdr:rowOff>
    </xdr:to>
    <xdr:sp macro="" textlink="">
      <xdr:nvSpPr>
        <xdr:cNvPr id="2" name="テキスト ボックス 1">
          <a:extLst>
            <a:ext uri="{FF2B5EF4-FFF2-40B4-BE49-F238E27FC236}">
              <a16:creationId xmlns:a16="http://schemas.microsoft.com/office/drawing/2014/main" id="{71B4865D-C06E-4660-8C4C-B5B50998DBC7}"/>
            </a:ext>
          </a:extLst>
        </xdr:cNvPr>
        <xdr:cNvSpPr txBox="1"/>
      </xdr:nvSpPr>
      <xdr:spPr>
        <a:xfrm>
          <a:off x="144576" y="442572"/>
          <a:ext cx="2570049" cy="657797"/>
        </a:xfrm>
        <a:prstGeom prst="rect">
          <a:avLst/>
        </a:prstGeom>
        <a:ln w="28575">
          <a:solidFill>
            <a:srgbClr val="FF0000"/>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r>
            <a:rPr kumimoji="1" lang="ja-JP" altLang="en-US" sz="1600" b="1">
              <a:solidFill>
                <a:srgbClr val="0070C0"/>
              </a:solidFill>
              <a:latin typeface="ＭＳ Ｐゴシック" panose="020B0600070205080204" pitchFamily="50" charset="-128"/>
              <a:ea typeface="ＭＳ Ｐゴシック" panose="020B0600070205080204" pitchFamily="50" charset="-128"/>
            </a:rPr>
            <a:t>青セルへ入力</a:t>
          </a:r>
          <a:r>
            <a:rPr kumimoji="1" lang="ja-JP" altLang="en-US" sz="1600" b="1">
              <a:latin typeface="ＭＳ Ｐゴシック" panose="020B0600070205080204" pitchFamily="50" charset="-128"/>
              <a:ea typeface="ＭＳ Ｐゴシック" panose="020B0600070205080204" pitchFamily="50" charset="-128"/>
            </a:rPr>
            <a:t>してください。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110559</xdr:colOff>
      <xdr:row>2</xdr:row>
      <xdr:rowOff>51027</xdr:rowOff>
    </xdr:from>
    <xdr:to>
      <xdr:col>3</xdr:col>
      <xdr:colOff>561296</xdr:colOff>
      <xdr:row>5</xdr:row>
      <xdr:rowOff>108749</xdr:rowOff>
    </xdr:to>
    <xdr:sp macro="" textlink="">
      <xdr:nvSpPr>
        <xdr:cNvPr id="2" name="テキスト ボックス 1">
          <a:extLst>
            <a:ext uri="{FF2B5EF4-FFF2-40B4-BE49-F238E27FC236}">
              <a16:creationId xmlns:a16="http://schemas.microsoft.com/office/drawing/2014/main" id="{2C48D68C-1E5A-4BC1-A0C5-CFFDD4A1A404}"/>
            </a:ext>
          </a:extLst>
        </xdr:cNvPr>
        <xdr:cNvSpPr txBox="1"/>
      </xdr:nvSpPr>
      <xdr:spPr>
        <a:xfrm>
          <a:off x="110559" y="451077"/>
          <a:ext cx="4175012" cy="657797"/>
        </a:xfrm>
        <a:prstGeom prst="rect">
          <a:avLst/>
        </a:prstGeom>
        <a:ln w="28575">
          <a:solidFill>
            <a:srgbClr val="FF0000"/>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r>
            <a:rPr kumimoji="1" lang="ja-JP" altLang="en-US" sz="1600" b="1">
              <a:solidFill>
                <a:srgbClr val="0070C0"/>
              </a:solidFill>
              <a:latin typeface="ＭＳ Ｐゴシック" panose="020B0600070205080204" pitchFamily="50" charset="-128"/>
              <a:ea typeface="ＭＳ Ｐゴシック" panose="020B0600070205080204" pitchFamily="50" charset="-128"/>
            </a:rPr>
            <a:t>青セルは入力、</a:t>
          </a:r>
          <a:endParaRPr kumimoji="1" lang="en-US" altLang="ja-JP" sz="1600" b="1">
            <a:solidFill>
              <a:srgbClr val="0070C0"/>
            </a:solidFill>
            <a:latin typeface="ＭＳ Ｐゴシック" panose="020B0600070205080204" pitchFamily="50" charset="-128"/>
            <a:ea typeface="ＭＳ Ｐゴシック" panose="020B0600070205080204" pitchFamily="50" charset="-128"/>
          </a:endParaRPr>
        </a:p>
        <a:p>
          <a:r>
            <a:rPr kumimoji="1" lang="ja-JP" altLang="en-US" sz="1600" b="1">
              <a:solidFill>
                <a:srgbClr val="FF0000"/>
              </a:solidFill>
              <a:latin typeface="ＭＳ Ｐゴシック" panose="020B0600070205080204" pitchFamily="50" charset="-128"/>
              <a:ea typeface="ＭＳ Ｐゴシック" panose="020B0600070205080204" pitchFamily="50" charset="-128"/>
            </a:rPr>
            <a:t>赤セルはプルダウンから選択</a:t>
          </a:r>
          <a:r>
            <a:rPr kumimoji="1" lang="ja-JP" altLang="en-US" sz="1600" b="1">
              <a:latin typeface="ＭＳ Ｐゴシック" panose="020B0600070205080204" pitchFamily="50" charset="-128"/>
              <a:ea typeface="ＭＳ Ｐゴシック" panose="020B0600070205080204" pitchFamily="50" charset="-128"/>
            </a:rPr>
            <a:t>してください。</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8</xdr:col>
      <xdr:colOff>199159</xdr:colOff>
      <xdr:row>6</xdr:row>
      <xdr:rowOff>8658</xdr:rowOff>
    </xdr:from>
    <xdr:to>
      <xdr:col>10</xdr:col>
      <xdr:colOff>398318</xdr:colOff>
      <xdr:row>7</xdr:row>
      <xdr:rowOff>147204</xdr:rowOff>
    </xdr:to>
    <xdr:sp macro="" textlink="">
      <xdr:nvSpPr>
        <xdr:cNvPr id="2" name="テキスト ボックス 1">
          <a:extLst>
            <a:ext uri="{FF2B5EF4-FFF2-40B4-BE49-F238E27FC236}">
              <a16:creationId xmlns:a16="http://schemas.microsoft.com/office/drawing/2014/main" id="{F62CB6BF-15DD-4207-B52F-3C1DE63533D5}"/>
            </a:ext>
          </a:extLst>
        </xdr:cNvPr>
        <xdr:cNvSpPr txBox="1"/>
      </xdr:nvSpPr>
      <xdr:spPr>
        <a:xfrm>
          <a:off x="5974773" y="1515340"/>
          <a:ext cx="952500" cy="389659"/>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ＭＳ Ｐゴシック" panose="020B0600070205080204" pitchFamily="50" charset="-128"/>
              <a:ea typeface="ＭＳ Ｐゴシック" panose="020B0600070205080204" pitchFamily="50" charset="-128"/>
            </a:rPr>
            <a:t>入力不要</a:t>
          </a:r>
          <a:endParaRPr kumimoji="1" lang="en-US" altLang="ja-JP" sz="14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14</xdr:col>
      <xdr:colOff>588819</xdr:colOff>
      <xdr:row>3</xdr:row>
      <xdr:rowOff>138545</xdr:rowOff>
    </xdr:from>
    <xdr:to>
      <xdr:col>23</xdr:col>
      <xdr:colOff>406978</xdr:colOff>
      <xdr:row>6</xdr:row>
      <xdr:rowOff>181842</xdr:rowOff>
    </xdr:to>
    <xdr:sp macro="" textlink="">
      <xdr:nvSpPr>
        <xdr:cNvPr id="2" name="テキスト ボックス 1">
          <a:extLst>
            <a:ext uri="{FF2B5EF4-FFF2-40B4-BE49-F238E27FC236}">
              <a16:creationId xmlns:a16="http://schemas.microsoft.com/office/drawing/2014/main" id="{8BC3D843-6F91-4399-85CB-EF396594188E}"/>
            </a:ext>
          </a:extLst>
        </xdr:cNvPr>
        <xdr:cNvSpPr txBox="1"/>
      </xdr:nvSpPr>
      <xdr:spPr>
        <a:xfrm>
          <a:off x="7083137" y="969818"/>
          <a:ext cx="4805796" cy="874569"/>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ＭＳ Ｐゴシック" panose="020B0600070205080204" pitchFamily="50" charset="-128"/>
              <a:ea typeface="ＭＳ Ｐゴシック" panose="020B0600070205080204" pitchFamily="50" charset="-128"/>
            </a:rPr>
            <a:t>②↓下記</a:t>
          </a:r>
          <a:r>
            <a:rPr kumimoji="1" lang="ja-JP" altLang="en-US" sz="1400" u="sng">
              <a:latin typeface="ＭＳ Ｐゴシック" panose="020B0600070205080204" pitchFamily="50" charset="-128"/>
              <a:ea typeface="ＭＳ Ｐゴシック" panose="020B0600070205080204" pitchFamily="50" charset="-128"/>
            </a:rPr>
            <a:t>太枠内</a:t>
          </a:r>
          <a:r>
            <a:rPr kumimoji="1" lang="ja-JP" altLang="en-US" sz="1400">
              <a:latin typeface="ＭＳ Ｐゴシック" panose="020B0600070205080204" pitchFamily="50" charset="-128"/>
              <a:ea typeface="ＭＳ Ｐゴシック" panose="020B0600070205080204" pitchFamily="50" charset="-128"/>
            </a:rPr>
            <a:t>に</a:t>
          </a:r>
          <a:r>
            <a:rPr kumimoji="1" lang="ja-JP" altLang="en-US" sz="1400" b="1">
              <a:latin typeface="ＭＳ Ｐゴシック" panose="020B0600070205080204" pitchFamily="50" charset="-128"/>
              <a:ea typeface="ＭＳ Ｐゴシック" panose="020B0600070205080204" pitchFamily="50" charset="-128"/>
            </a:rPr>
            <a:t>県からの交付決定通知</a:t>
          </a:r>
          <a:r>
            <a:rPr kumimoji="1" lang="ja-JP" altLang="en-US" sz="1400">
              <a:latin typeface="ＭＳ Ｐゴシック" panose="020B0600070205080204" pitchFamily="50" charset="-128"/>
              <a:ea typeface="ＭＳ Ｐゴシック" panose="020B0600070205080204" pitchFamily="50" charset="-128"/>
            </a:rPr>
            <a:t>の日付、文書番号、交付決定額を転記ください。</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en-US" altLang="ja-JP" sz="1400">
              <a:latin typeface="ＭＳ Ｐゴシック" panose="020B0600070205080204" pitchFamily="50" charset="-128"/>
              <a:ea typeface="ＭＳ Ｐゴシック" panose="020B0600070205080204" pitchFamily="50" charset="-128"/>
            </a:rPr>
            <a:t>※</a:t>
          </a:r>
          <a:r>
            <a:rPr kumimoji="1" lang="ja-JP" altLang="en-US" sz="1400">
              <a:latin typeface="ＭＳ Ｐゴシック" panose="020B0600070205080204" pitchFamily="50" charset="-128"/>
              <a:ea typeface="ＭＳ Ｐゴシック" panose="020B0600070205080204" pitchFamily="50" charset="-128"/>
            </a:rPr>
            <a:t>記入すると様式上に反映されます。</a:t>
          </a:r>
          <a:endParaRPr kumimoji="1" lang="en-US" altLang="ja-JP" sz="1400">
            <a:latin typeface="ＭＳ Ｐゴシック" panose="020B0600070205080204" pitchFamily="50" charset="-128"/>
            <a:ea typeface="ＭＳ Ｐゴシック" panose="020B0600070205080204" pitchFamily="50" charset="-128"/>
          </a:endParaRPr>
        </a:p>
      </xdr:txBody>
    </xdr:sp>
    <xdr:clientData/>
  </xdr:twoCellAnchor>
  <xdr:twoCellAnchor>
    <xdr:from>
      <xdr:col>14</xdr:col>
      <xdr:colOff>597478</xdr:colOff>
      <xdr:row>1</xdr:row>
      <xdr:rowOff>0</xdr:rowOff>
    </xdr:from>
    <xdr:to>
      <xdr:col>21</xdr:col>
      <xdr:colOff>322119</xdr:colOff>
      <xdr:row>3</xdr:row>
      <xdr:rowOff>24245</xdr:rowOff>
    </xdr:to>
    <xdr:sp macro="" textlink="">
      <xdr:nvSpPr>
        <xdr:cNvPr id="3" name="テキスト ボックス 2">
          <a:extLst>
            <a:ext uri="{FF2B5EF4-FFF2-40B4-BE49-F238E27FC236}">
              <a16:creationId xmlns:a16="http://schemas.microsoft.com/office/drawing/2014/main" id="{FC979F89-51DA-4B91-829B-C9E6393C7855}"/>
            </a:ext>
          </a:extLst>
        </xdr:cNvPr>
        <xdr:cNvSpPr txBox="1"/>
      </xdr:nvSpPr>
      <xdr:spPr>
        <a:xfrm>
          <a:off x="7091796" y="277091"/>
          <a:ext cx="3655868" cy="578427"/>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ＭＳ Ｐゴシック" panose="020B0600070205080204" pitchFamily="50" charset="-128"/>
              <a:ea typeface="ＭＳ Ｐゴシック" panose="020B0600070205080204" pitchFamily="50" charset="-128"/>
            </a:rPr>
            <a:t>①青色セルに入力ください。</a:t>
          </a:r>
          <a:endParaRPr kumimoji="1" lang="en-US" altLang="ja-JP" sz="14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8</xdr:col>
      <xdr:colOff>114300</xdr:colOff>
      <xdr:row>2</xdr:row>
      <xdr:rowOff>9525</xdr:rowOff>
    </xdr:from>
    <xdr:to>
      <xdr:col>9</xdr:col>
      <xdr:colOff>381000</xdr:colOff>
      <xdr:row>3</xdr:row>
      <xdr:rowOff>151534</xdr:rowOff>
    </xdr:to>
    <xdr:sp macro="" textlink="">
      <xdr:nvSpPr>
        <xdr:cNvPr id="4" name="テキスト ボックス 3">
          <a:extLst>
            <a:ext uri="{FF2B5EF4-FFF2-40B4-BE49-F238E27FC236}">
              <a16:creationId xmlns:a16="http://schemas.microsoft.com/office/drawing/2014/main" id="{7723D12F-0998-4A37-8445-142E02F93FE9}"/>
            </a:ext>
          </a:extLst>
        </xdr:cNvPr>
        <xdr:cNvSpPr txBox="1"/>
      </xdr:nvSpPr>
      <xdr:spPr>
        <a:xfrm>
          <a:off x="7219950" y="504825"/>
          <a:ext cx="952500" cy="389659"/>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ＭＳ Ｐゴシック" panose="020B0600070205080204" pitchFamily="50" charset="-128"/>
              <a:ea typeface="ＭＳ Ｐゴシック" panose="020B0600070205080204" pitchFamily="50" charset="-128"/>
            </a:rPr>
            <a:t>入力不要</a:t>
          </a:r>
          <a:endParaRPr kumimoji="1" lang="en-US" altLang="ja-JP" sz="14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14</xdr:col>
      <xdr:colOff>363681</xdr:colOff>
      <xdr:row>1</xdr:row>
      <xdr:rowOff>216476</xdr:rowOff>
    </xdr:from>
    <xdr:to>
      <xdr:col>21</xdr:col>
      <xdr:colOff>88322</xdr:colOff>
      <xdr:row>3</xdr:row>
      <xdr:rowOff>240721</xdr:rowOff>
    </xdr:to>
    <xdr:sp macro="" textlink="">
      <xdr:nvSpPr>
        <xdr:cNvPr id="2" name="テキスト ボックス 1">
          <a:extLst>
            <a:ext uri="{FF2B5EF4-FFF2-40B4-BE49-F238E27FC236}">
              <a16:creationId xmlns:a16="http://schemas.microsoft.com/office/drawing/2014/main" id="{367A5B01-63AD-458D-9B12-00DE6907C276}"/>
            </a:ext>
          </a:extLst>
        </xdr:cNvPr>
        <xdr:cNvSpPr txBox="1"/>
      </xdr:nvSpPr>
      <xdr:spPr>
        <a:xfrm>
          <a:off x="6857999" y="493567"/>
          <a:ext cx="3326823" cy="578427"/>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ＭＳ Ｐゴシック" panose="020B0600070205080204" pitchFamily="50" charset="-128"/>
              <a:ea typeface="ＭＳ Ｐゴシック" panose="020B0600070205080204" pitchFamily="50" charset="-128"/>
            </a:rPr>
            <a:t>①色つきセルに入力ください。</a:t>
          </a:r>
          <a:endParaRPr kumimoji="1" lang="en-US" altLang="ja-JP" sz="1400">
            <a:latin typeface="ＭＳ Ｐゴシック" panose="020B0600070205080204" pitchFamily="50" charset="-128"/>
            <a:ea typeface="ＭＳ Ｐゴシック" panose="020B0600070205080204" pitchFamily="50" charset="-128"/>
          </a:endParaRPr>
        </a:p>
      </xdr:txBody>
    </xdr:sp>
    <xdr:clientData/>
  </xdr:twoCellAnchor>
  <xdr:twoCellAnchor>
    <xdr:from>
      <xdr:col>14</xdr:col>
      <xdr:colOff>536865</xdr:colOff>
      <xdr:row>7</xdr:row>
      <xdr:rowOff>60614</xdr:rowOff>
    </xdr:from>
    <xdr:to>
      <xdr:col>23</xdr:col>
      <xdr:colOff>355024</xdr:colOff>
      <xdr:row>10</xdr:row>
      <xdr:rowOff>103910</xdr:rowOff>
    </xdr:to>
    <xdr:sp macro="" textlink="">
      <xdr:nvSpPr>
        <xdr:cNvPr id="3" name="テキスト ボックス 2">
          <a:extLst>
            <a:ext uri="{FF2B5EF4-FFF2-40B4-BE49-F238E27FC236}">
              <a16:creationId xmlns:a16="http://schemas.microsoft.com/office/drawing/2014/main" id="{11EDD2D7-5736-45D3-930F-6D38552AD2F3}"/>
            </a:ext>
          </a:extLst>
        </xdr:cNvPr>
        <xdr:cNvSpPr txBox="1"/>
      </xdr:nvSpPr>
      <xdr:spPr>
        <a:xfrm>
          <a:off x="7031183" y="2000250"/>
          <a:ext cx="4805796" cy="874569"/>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ＭＳ Ｐゴシック" panose="020B0600070205080204" pitchFamily="50" charset="-128"/>
              <a:ea typeface="ＭＳ Ｐゴシック" panose="020B0600070205080204" pitchFamily="50" charset="-128"/>
            </a:rPr>
            <a:t>②↓下記</a:t>
          </a:r>
          <a:r>
            <a:rPr kumimoji="1" lang="ja-JP" altLang="en-US" sz="1400" u="sng">
              <a:latin typeface="ＭＳ Ｐゴシック" panose="020B0600070205080204" pitchFamily="50" charset="-128"/>
              <a:ea typeface="ＭＳ Ｐゴシック" panose="020B0600070205080204" pitchFamily="50" charset="-128"/>
            </a:rPr>
            <a:t>太枠内</a:t>
          </a:r>
          <a:r>
            <a:rPr kumimoji="1" lang="ja-JP" altLang="en-US" sz="1400">
              <a:latin typeface="ＭＳ Ｐゴシック" panose="020B0600070205080204" pitchFamily="50" charset="-128"/>
              <a:ea typeface="ＭＳ Ｐゴシック" panose="020B0600070205080204" pitchFamily="50" charset="-128"/>
            </a:rPr>
            <a:t>に</a:t>
          </a:r>
          <a:r>
            <a:rPr kumimoji="1" lang="ja-JP" altLang="en-US" sz="1400" b="1">
              <a:latin typeface="ＭＳ Ｐゴシック" panose="020B0600070205080204" pitchFamily="50" charset="-128"/>
              <a:ea typeface="ＭＳ Ｐゴシック" panose="020B0600070205080204" pitchFamily="50" charset="-128"/>
            </a:rPr>
            <a:t>県からの交付決定通知</a:t>
          </a:r>
          <a:r>
            <a:rPr kumimoji="1" lang="ja-JP" altLang="en-US" sz="1400">
              <a:latin typeface="ＭＳ Ｐゴシック" panose="020B0600070205080204" pitchFamily="50" charset="-128"/>
              <a:ea typeface="ＭＳ Ｐゴシック" panose="020B0600070205080204" pitchFamily="50" charset="-128"/>
            </a:rPr>
            <a:t>の日付、文書番号、交付決定額を転記ください。</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en-US" altLang="ja-JP" sz="1400">
              <a:latin typeface="ＭＳ Ｐゴシック" panose="020B0600070205080204" pitchFamily="50" charset="-128"/>
              <a:ea typeface="ＭＳ Ｐゴシック" panose="020B0600070205080204" pitchFamily="50" charset="-128"/>
            </a:rPr>
            <a:t>※</a:t>
          </a:r>
          <a:r>
            <a:rPr kumimoji="1" lang="ja-JP" altLang="en-US" sz="1400">
              <a:latin typeface="ＭＳ Ｐゴシック" panose="020B0600070205080204" pitchFamily="50" charset="-128"/>
              <a:ea typeface="ＭＳ Ｐゴシック" panose="020B0600070205080204" pitchFamily="50" charset="-128"/>
            </a:rPr>
            <a:t>記入すると様式上に反映されます。</a:t>
          </a:r>
          <a:endParaRPr kumimoji="1" lang="en-US" altLang="ja-JP" sz="14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105642</xdr:colOff>
      <xdr:row>22</xdr:row>
      <xdr:rowOff>116894</xdr:rowOff>
    </xdr:from>
    <xdr:to>
      <xdr:col>13</xdr:col>
      <xdr:colOff>155863</xdr:colOff>
      <xdr:row>25</xdr:row>
      <xdr:rowOff>233795</xdr:rowOff>
    </xdr:to>
    <xdr:sp macro="" textlink="">
      <xdr:nvSpPr>
        <xdr:cNvPr id="4" name="テキスト ボックス 3">
          <a:extLst>
            <a:ext uri="{FF2B5EF4-FFF2-40B4-BE49-F238E27FC236}">
              <a16:creationId xmlns:a16="http://schemas.microsoft.com/office/drawing/2014/main" id="{3D8D66FE-E4E5-4358-A734-3B21995943B7}"/>
            </a:ext>
          </a:extLst>
        </xdr:cNvPr>
        <xdr:cNvSpPr txBox="1"/>
      </xdr:nvSpPr>
      <xdr:spPr>
        <a:xfrm>
          <a:off x="7691006" y="5641394"/>
          <a:ext cx="3470562" cy="870242"/>
        </a:xfrm>
        <a:prstGeom prst="rect">
          <a:avLst/>
        </a:prstGeom>
        <a:solidFill>
          <a:schemeClr val="lt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Ｐゴシック" panose="020B0600070205080204" pitchFamily="50" charset="-128"/>
              <a:ea typeface="ＭＳ Ｐゴシック" panose="020B0600070205080204" pitchFamily="50" charset="-128"/>
            </a:rPr>
            <a:t>←例年、口座情報誤りによる支払不能が発生しております。</a:t>
          </a:r>
          <a:endParaRPr kumimoji="1" lang="en-US" altLang="ja-JP" sz="1400">
            <a:latin typeface="ＭＳ Ｐゴシック" panose="020B0600070205080204" pitchFamily="50" charset="-128"/>
            <a:ea typeface="ＭＳ Ｐゴシック" panose="020B0600070205080204" pitchFamily="50" charset="-128"/>
          </a:endParaRPr>
        </a:p>
        <a:p>
          <a:r>
            <a:rPr kumimoji="1" lang="ja-JP" altLang="en-US" sz="1400">
              <a:latin typeface="ＭＳ Ｐゴシック" panose="020B0600070205080204" pitchFamily="50" charset="-128"/>
              <a:ea typeface="ＭＳ Ｐゴシック" panose="020B0600070205080204" pitchFamily="50" charset="-128"/>
            </a:rPr>
            <a:t>誤りのないよう、必ずご確認をお願いします。</a:t>
          </a:r>
          <a:endParaRPr kumimoji="1" lang="en-US" altLang="ja-JP" sz="1400">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329044</xdr:colOff>
      <xdr:row>4</xdr:row>
      <xdr:rowOff>75333</xdr:rowOff>
    </xdr:from>
    <xdr:to>
      <xdr:col>11</xdr:col>
      <xdr:colOff>467590</xdr:colOff>
      <xdr:row>6</xdr:row>
      <xdr:rowOff>134213</xdr:rowOff>
    </xdr:to>
    <xdr:sp macro="" textlink="">
      <xdr:nvSpPr>
        <xdr:cNvPr id="5" name="テキスト ボックス 4">
          <a:extLst>
            <a:ext uri="{FF2B5EF4-FFF2-40B4-BE49-F238E27FC236}">
              <a16:creationId xmlns:a16="http://schemas.microsoft.com/office/drawing/2014/main" id="{6CDF486E-6F15-4D9B-9576-459643A7B461}"/>
            </a:ext>
          </a:extLst>
        </xdr:cNvPr>
        <xdr:cNvSpPr txBox="1"/>
      </xdr:nvSpPr>
      <xdr:spPr>
        <a:xfrm>
          <a:off x="7914408" y="1079788"/>
          <a:ext cx="2190750" cy="561107"/>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ＭＳ Ｐゴシック" panose="020B0600070205080204" pitchFamily="50" charset="-128"/>
              <a:ea typeface="ＭＳ Ｐゴシック" panose="020B0600070205080204" pitchFamily="50" charset="-128"/>
            </a:rPr>
            <a:t>青色セルに入力ください。</a:t>
          </a:r>
          <a:endParaRPr kumimoji="1" lang="en-US" altLang="ja-JP" sz="14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110559</xdr:colOff>
      <xdr:row>2</xdr:row>
      <xdr:rowOff>51027</xdr:rowOff>
    </xdr:from>
    <xdr:to>
      <xdr:col>3</xdr:col>
      <xdr:colOff>561296</xdr:colOff>
      <xdr:row>5</xdr:row>
      <xdr:rowOff>108749</xdr:rowOff>
    </xdr:to>
    <xdr:sp macro="" textlink="">
      <xdr:nvSpPr>
        <xdr:cNvPr id="2" name="テキスト ボックス 1">
          <a:extLst>
            <a:ext uri="{FF2B5EF4-FFF2-40B4-BE49-F238E27FC236}">
              <a16:creationId xmlns:a16="http://schemas.microsoft.com/office/drawing/2014/main" id="{485584F5-000D-48A4-B0C1-23024AF8A72A}"/>
            </a:ext>
          </a:extLst>
        </xdr:cNvPr>
        <xdr:cNvSpPr txBox="1"/>
      </xdr:nvSpPr>
      <xdr:spPr>
        <a:xfrm>
          <a:off x="110559" y="450737"/>
          <a:ext cx="4175692" cy="653034"/>
        </a:xfrm>
        <a:prstGeom prst="rect">
          <a:avLst/>
        </a:prstGeom>
        <a:ln w="28575">
          <a:solidFill>
            <a:srgbClr val="FF0000"/>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r>
            <a:rPr kumimoji="1" lang="ja-JP" altLang="en-US" sz="1600" b="1">
              <a:solidFill>
                <a:srgbClr val="0070C0"/>
              </a:solidFill>
              <a:latin typeface="ＭＳ Ｐゴシック" panose="020B0600070205080204" pitchFamily="50" charset="-128"/>
              <a:ea typeface="ＭＳ Ｐゴシック" panose="020B0600070205080204" pitchFamily="50" charset="-128"/>
            </a:rPr>
            <a:t>青セルは入力、</a:t>
          </a:r>
          <a:endParaRPr kumimoji="1" lang="en-US" altLang="ja-JP" sz="1600" b="1">
            <a:solidFill>
              <a:srgbClr val="0070C0"/>
            </a:solidFill>
            <a:latin typeface="ＭＳ Ｐゴシック" panose="020B0600070205080204" pitchFamily="50" charset="-128"/>
            <a:ea typeface="ＭＳ Ｐゴシック" panose="020B0600070205080204" pitchFamily="50" charset="-128"/>
          </a:endParaRPr>
        </a:p>
        <a:p>
          <a:r>
            <a:rPr kumimoji="1" lang="ja-JP" altLang="en-US" sz="1600" b="1">
              <a:solidFill>
                <a:srgbClr val="FF0000"/>
              </a:solidFill>
              <a:latin typeface="ＭＳ Ｐゴシック" panose="020B0600070205080204" pitchFamily="50" charset="-128"/>
              <a:ea typeface="ＭＳ Ｐゴシック" panose="020B0600070205080204" pitchFamily="50" charset="-128"/>
            </a:rPr>
            <a:t>赤セルはプルダウンから選択</a:t>
          </a:r>
          <a:r>
            <a:rPr kumimoji="1" lang="ja-JP" altLang="en-US" sz="1600" b="1">
              <a:latin typeface="ＭＳ Ｐゴシック" panose="020B0600070205080204" pitchFamily="50" charset="-128"/>
              <a:ea typeface="ＭＳ Ｐゴシック" panose="020B0600070205080204" pitchFamily="50" charset="-128"/>
            </a:rPr>
            <a:t>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144576</xdr:colOff>
      <xdr:row>2</xdr:row>
      <xdr:rowOff>42522</xdr:rowOff>
    </xdr:from>
    <xdr:to>
      <xdr:col>5</xdr:col>
      <xdr:colOff>685800</xdr:colOff>
      <xdr:row>5</xdr:row>
      <xdr:rowOff>100244</xdr:rowOff>
    </xdr:to>
    <xdr:sp macro="" textlink="">
      <xdr:nvSpPr>
        <xdr:cNvPr id="2" name="テキスト ボックス 1">
          <a:extLst>
            <a:ext uri="{FF2B5EF4-FFF2-40B4-BE49-F238E27FC236}">
              <a16:creationId xmlns:a16="http://schemas.microsoft.com/office/drawing/2014/main" id="{92E031D6-D223-4A60-915F-1369AF8F9E1A}"/>
            </a:ext>
          </a:extLst>
        </xdr:cNvPr>
        <xdr:cNvSpPr txBox="1"/>
      </xdr:nvSpPr>
      <xdr:spPr>
        <a:xfrm>
          <a:off x="144576" y="442572"/>
          <a:ext cx="4265499" cy="657797"/>
        </a:xfrm>
        <a:prstGeom prst="rect">
          <a:avLst/>
        </a:prstGeom>
        <a:ln w="28575">
          <a:solidFill>
            <a:srgbClr val="FF0000"/>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r>
            <a:rPr kumimoji="1" lang="ja-JP" altLang="en-US" sz="1600" b="1">
              <a:solidFill>
                <a:srgbClr val="0070C0"/>
              </a:solidFill>
              <a:latin typeface="ＭＳ Ｐゴシック" panose="020B0600070205080204" pitchFamily="50" charset="-128"/>
              <a:ea typeface="ＭＳ Ｐゴシック" panose="020B0600070205080204" pitchFamily="50" charset="-128"/>
            </a:rPr>
            <a:t>青セルは入力、</a:t>
          </a:r>
          <a:endParaRPr kumimoji="1" lang="en-US" altLang="ja-JP" sz="1600" b="1">
            <a:solidFill>
              <a:srgbClr val="0070C0"/>
            </a:solidFill>
            <a:latin typeface="ＭＳ Ｐゴシック" panose="020B0600070205080204" pitchFamily="50" charset="-128"/>
            <a:ea typeface="ＭＳ Ｐゴシック" panose="020B0600070205080204" pitchFamily="50" charset="-128"/>
          </a:endParaRPr>
        </a:p>
        <a:p>
          <a:r>
            <a:rPr kumimoji="1" lang="ja-JP" altLang="en-US" sz="1600" b="1">
              <a:solidFill>
                <a:srgbClr val="FF0000"/>
              </a:solidFill>
              <a:latin typeface="ＭＳ Ｐゴシック" panose="020B0600070205080204" pitchFamily="50" charset="-128"/>
              <a:ea typeface="ＭＳ Ｐゴシック" panose="020B0600070205080204" pitchFamily="50" charset="-128"/>
            </a:rPr>
            <a:t>赤セルはプルダウンから選択</a:t>
          </a:r>
          <a:r>
            <a:rPr kumimoji="1" lang="ja-JP" altLang="en-US" sz="1600" b="1">
              <a:latin typeface="ＭＳ Ｐゴシック" panose="020B0600070205080204" pitchFamily="50" charset="-128"/>
              <a:ea typeface="ＭＳ Ｐゴシック" panose="020B0600070205080204" pitchFamily="50" charset="-128"/>
            </a:rPr>
            <a:t>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144576</xdr:colOff>
      <xdr:row>2</xdr:row>
      <xdr:rowOff>42522</xdr:rowOff>
    </xdr:from>
    <xdr:to>
      <xdr:col>5</xdr:col>
      <xdr:colOff>590550</xdr:colOff>
      <xdr:row>5</xdr:row>
      <xdr:rowOff>100244</xdr:rowOff>
    </xdr:to>
    <xdr:sp macro="" textlink="">
      <xdr:nvSpPr>
        <xdr:cNvPr id="2" name="テキスト ボックス 1">
          <a:extLst>
            <a:ext uri="{FF2B5EF4-FFF2-40B4-BE49-F238E27FC236}">
              <a16:creationId xmlns:a16="http://schemas.microsoft.com/office/drawing/2014/main" id="{23840829-9A0E-4D37-92D0-91C9227C6406}"/>
            </a:ext>
          </a:extLst>
        </xdr:cNvPr>
        <xdr:cNvSpPr txBox="1"/>
      </xdr:nvSpPr>
      <xdr:spPr>
        <a:xfrm>
          <a:off x="144576" y="442572"/>
          <a:ext cx="4170249" cy="657797"/>
        </a:xfrm>
        <a:prstGeom prst="rect">
          <a:avLst/>
        </a:prstGeom>
        <a:ln w="28575">
          <a:solidFill>
            <a:srgbClr val="FF0000"/>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r>
            <a:rPr kumimoji="1" lang="ja-JP" altLang="en-US" sz="1600" b="1">
              <a:solidFill>
                <a:srgbClr val="0070C0"/>
              </a:solidFill>
              <a:latin typeface="ＭＳ Ｐゴシック" panose="020B0600070205080204" pitchFamily="50" charset="-128"/>
              <a:ea typeface="ＭＳ Ｐゴシック" panose="020B0600070205080204" pitchFamily="50" charset="-128"/>
            </a:rPr>
            <a:t>青セルは入力、</a:t>
          </a:r>
          <a:endParaRPr kumimoji="1" lang="en-US" altLang="ja-JP" sz="1600" b="1">
            <a:solidFill>
              <a:srgbClr val="0070C0"/>
            </a:solidFill>
            <a:latin typeface="ＭＳ Ｐゴシック" panose="020B0600070205080204" pitchFamily="50" charset="-128"/>
            <a:ea typeface="ＭＳ Ｐゴシック" panose="020B0600070205080204" pitchFamily="50" charset="-128"/>
          </a:endParaRPr>
        </a:p>
        <a:p>
          <a:r>
            <a:rPr kumimoji="1" lang="ja-JP" altLang="en-US" sz="1600" b="1">
              <a:solidFill>
                <a:srgbClr val="FF0000"/>
              </a:solidFill>
              <a:latin typeface="ＭＳ Ｐゴシック" panose="020B0600070205080204" pitchFamily="50" charset="-128"/>
              <a:ea typeface="ＭＳ Ｐゴシック" panose="020B0600070205080204" pitchFamily="50" charset="-128"/>
            </a:rPr>
            <a:t>赤セルはプルダウンから選択</a:t>
          </a:r>
          <a:r>
            <a:rPr kumimoji="1" lang="ja-JP" altLang="en-US" sz="1600" b="1">
              <a:latin typeface="ＭＳ Ｐゴシック" panose="020B0600070205080204" pitchFamily="50" charset="-128"/>
              <a:ea typeface="ＭＳ Ｐゴシック" panose="020B0600070205080204" pitchFamily="50" charset="-128"/>
            </a:rPr>
            <a:t>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110559</xdr:colOff>
      <xdr:row>2</xdr:row>
      <xdr:rowOff>51027</xdr:rowOff>
    </xdr:from>
    <xdr:to>
      <xdr:col>3</xdr:col>
      <xdr:colOff>561296</xdr:colOff>
      <xdr:row>5</xdr:row>
      <xdr:rowOff>108749</xdr:rowOff>
    </xdr:to>
    <xdr:sp macro="" textlink="">
      <xdr:nvSpPr>
        <xdr:cNvPr id="2" name="テキスト ボックス 1">
          <a:extLst>
            <a:ext uri="{FF2B5EF4-FFF2-40B4-BE49-F238E27FC236}">
              <a16:creationId xmlns:a16="http://schemas.microsoft.com/office/drawing/2014/main" id="{62CC9799-0398-4B5B-BF7A-33855AE63EE6}"/>
            </a:ext>
          </a:extLst>
        </xdr:cNvPr>
        <xdr:cNvSpPr txBox="1"/>
      </xdr:nvSpPr>
      <xdr:spPr>
        <a:xfrm>
          <a:off x="110559" y="451077"/>
          <a:ext cx="4175012" cy="657797"/>
        </a:xfrm>
        <a:prstGeom prst="rect">
          <a:avLst/>
        </a:prstGeom>
        <a:ln w="28575">
          <a:solidFill>
            <a:srgbClr val="FF0000"/>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r>
            <a:rPr kumimoji="1" lang="ja-JP" altLang="en-US" sz="1600" b="1">
              <a:solidFill>
                <a:srgbClr val="0070C0"/>
              </a:solidFill>
              <a:latin typeface="ＭＳ Ｐゴシック" panose="020B0600070205080204" pitchFamily="50" charset="-128"/>
              <a:ea typeface="ＭＳ Ｐゴシック" panose="020B0600070205080204" pitchFamily="50" charset="-128"/>
            </a:rPr>
            <a:t>青セルは入力、</a:t>
          </a:r>
          <a:endParaRPr kumimoji="1" lang="en-US" altLang="ja-JP" sz="1600" b="1">
            <a:solidFill>
              <a:srgbClr val="0070C0"/>
            </a:solidFill>
            <a:latin typeface="ＭＳ Ｐゴシック" panose="020B0600070205080204" pitchFamily="50" charset="-128"/>
            <a:ea typeface="ＭＳ Ｐゴシック" panose="020B0600070205080204" pitchFamily="50" charset="-128"/>
          </a:endParaRPr>
        </a:p>
        <a:p>
          <a:r>
            <a:rPr kumimoji="1" lang="ja-JP" altLang="en-US" sz="1600" b="1">
              <a:solidFill>
                <a:srgbClr val="FF0000"/>
              </a:solidFill>
              <a:latin typeface="ＭＳ Ｐゴシック" panose="020B0600070205080204" pitchFamily="50" charset="-128"/>
              <a:ea typeface="ＭＳ Ｐゴシック" panose="020B0600070205080204" pitchFamily="50" charset="-128"/>
            </a:rPr>
            <a:t>赤セルはプルダウンから選択</a:t>
          </a:r>
          <a:r>
            <a:rPr kumimoji="1" lang="ja-JP" altLang="en-US" sz="1600" b="1">
              <a:latin typeface="ＭＳ Ｐゴシック" panose="020B0600070205080204" pitchFamily="50" charset="-128"/>
              <a:ea typeface="ＭＳ Ｐゴシック" panose="020B0600070205080204" pitchFamily="50" charset="-128"/>
            </a:rPr>
            <a:t>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xdr:row>
      <xdr:rowOff>57150</xdr:rowOff>
    </xdr:from>
    <xdr:to>
      <xdr:col>6</xdr:col>
      <xdr:colOff>0</xdr:colOff>
      <xdr:row>6</xdr:row>
      <xdr:rowOff>95250</xdr:rowOff>
    </xdr:to>
    <xdr:sp macro="" textlink="">
      <xdr:nvSpPr>
        <xdr:cNvPr id="2" name="正方形/長方形 1">
          <a:extLst>
            <a:ext uri="{FF2B5EF4-FFF2-40B4-BE49-F238E27FC236}">
              <a16:creationId xmlns:a16="http://schemas.microsoft.com/office/drawing/2014/main" id="{B2CEAA7E-5704-4BE7-AAB1-4B0E8244F2C8}"/>
            </a:ext>
          </a:extLst>
        </xdr:cNvPr>
        <xdr:cNvSpPr/>
      </xdr:nvSpPr>
      <xdr:spPr>
        <a:xfrm>
          <a:off x="0" y="685800"/>
          <a:ext cx="8915400" cy="781050"/>
        </a:xfrm>
        <a:prstGeom prst="rect">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a:solidFill>
                <a:schemeClr val="tx1"/>
              </a:solidFill>
              <a:latin typeface="ＭＳ ゴシック" panose="020B0609070205080204" pitchFamily="49" charset="-128"/>
              <a:ea typeface="ＭＳ ゴシック" panose="020B0609070205080204" pitchFamily="49" charset="-128"/>
            </a:rPr>
            <a:t>適宜シートをコピーし、１事業所につき１シート作成してください。</a:t>
          </a:r>
          <a:endParaRPr kumimoji="1" lang="en-US" altLang="ja-JP" sz="2000">
            <a:solidFill>
              <a:schemeClr val="tx1"/>
            </a:solidFill>
            <a:latin typeface="ＭＳ ゴシック" panose="020B0609070205080204" pitchFamily="49" charset="-128"/>
            <a:ea typeface="ＭＳ ゴシック" panose="020B0609070205080204" pitchFamily="49" charset="-128"/>
          </a:endParaRPr>
        </a:p>
        <a:p>
          <a:pPr algn="ctr"/>
          <a:r>
            <a:rPr kumimoji="1" lang="ja-JP" altLang="en-US" sz="2000" b="0" u="sng">
              <a:solidFill>
                <a:schemeClr val="tx1"/>
              </a:solidFill>
              <a:latin typeface="ＭＳ ゴシック" panose="020B0609070205080204" pitchFamily="49" charset="-128"/>
              <a:ea typeface="ＭＳ ゴシック" panose="020B0609070205080204" pitchFamily="49" charset="-128"/>
            </a:rPr>
            <a:t>シート名は事業所名</a:t>
          </a:r>
          <a:r>
            <a:rPr kumimoji="1" lang="ja-JP" altLang="en-US" sz="2000">
              <a:solidFill>
                <a:schemeClr val="tx1"/>
              </a:solidFill>
              <a:latin typeface="ＭＳ ゴシック" panose="020B0609070205080204" pitchFamily="49" charset="-128"/>
              <a:ea typeface="ＭＳ ゴシック" panose="020B0609070205080204" pitchFamily="49" charset="-128"/>
            </a:rPr>
            <a:t>としてください。</a:t>
          </a:r>
        </a:p>
      </xdr:txBody>
    </xdr:sp>
    <xdr:clientData/>
  </xdr:twoCellAnchor>
  <xdr:twoCellAnchor>
    <xdr:from>
      <xdr:col>6</xdr:col>
      <xdr:colOff>447675</xdr:colOff>
      <xdr:row>38</xdr:row>
      <xdr:rowOff>47625</xdr:rowOff>
    </xdr:from>
    <xdr:to>
      <xdr:col>13</xdr:col>
      <xdr:colOff>9525</xdr:colOff>
      <xdr:row>43</xdr:row>
      <xdr:rowOff>0</xdr:rowOff>
    </xdr:to>
    <xdr:sp macro="" textlink="">
      <xdr:nvSpPr>
        <xdr:cNvPr id="3" name="吹き出し: 四角形 2">
          <a:extLst>
            <a:ext uri="{FF2B5EF4-FFF2-40B4-BE49-F238E27FC236}">
              <a16:creationId xmlns:a16="http://schemas.microsoft.com/office/drawing/2014/main" id="{F6ACA7BD-457D-41ED-9E71-E894C2B9CB30}"/>
            </a:ext>
          </a:extLst>
        </xdr:cNvPr>
        <xdr:cNvSpPr/>
      </xdr:nvSpPr>
      <xdr:spPr>
        <a:xfrm>
          <a:off x="9363075" y="7077075"/>
          <a:ext cx="4229100" cy="1209675"/>
        </a:xfrm>
        <a:prstGeom prst="wedgeRectCallout">
          <a:avLst>
            <a:gd name="adj1" fmla="val -56380"/>
            <a:gd name="adj2" fmla="val -10569"/>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とやま介護テクノロジー普及・推進センターが実施する以下の研修を受講した</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する予定の</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場合は</a:t>
          </a:r>
          <a:r>
            <a:rPr kumimoji="1" lang="ja-JP" altLang="en-US" sz="1100" b="0" u="sng">
              <a:solidFill>
                <a:sysClr val="windowText" lastClr="000000"/>
              </a:solidFill>
              <a:latin typeface="ＭＳ Ｐゴシック" panose="020B0600070205080204" pitchFamily="50" charset="-128"/>
              <a:ea typeface="ＭＳ Ｐゴシック" panose="020B0600070205080204" pitchFamily="50" charset="-128"/>
            </a:rPr>
            <a:t>その他に〇</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を、自由記述欄に研修名を記載ください。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・令和８年度</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ICT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等活用支援研修</a:t>
          </a: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・令和８年度介護生産性向上取組支援セミナー</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・令和８年度介護テクノロジー等活用研修（導入前</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導入後）</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304800</xdr:colOff>
      <xdr:row>53</xdr:row>
      <xdr:rowOff>66676</xdr:rowOff>
    </xdr:from>
    <xdr:to>
      <xdr:col>13</xdr:col>
      <xdr:colOff>0</xdr:colOff>
      <xdr:row>56</xdr:row>
      <xdr:rowOff>38100</xdr:rowOff>
    </xdr:to>
    <xdr:sp macro="" textlink="">
      <xdr:nvSpPr>
        <xdr:cNvPr id="4" name="吹き出し: 四角形 3">
          <a:extLst>
            <a:ext uri="{FF2B5EF4-FFF2-40B4-BE49-F238E27FC236}">
              <a16:creationId xmlns:a16="http://schemas.microsoft.com/office/drawing/2014/main" id="{2AB4A021-E4C5-4B1F-8F9D-64FFC6B94EDB}"/>
            </a:ext>
          </a:extLst>
        </xdr:cNvPr>
        <xdr:cNvSpPr/>
      </xdr:nvSpPr>
      <xdr:spPr>
        <a:xfrm>
          <a:off x="9220200" y="10134601"/>
          <a:ext cx="4362450" cy="514349"/>
        </a:xfrm>
        <a:prstGeom prst="wedgeRectCallout">
          <a:avLst>
            <a:gd name="adj1" fmla="val -54284"/>
            <a:gd name="adj2" fmla="val 22309"/>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文書削減に関係しない機器の導入の場合は</a:t>
          </a:r>
          <a:r>
            <a:rPr kumimoji="1" lang="ja-JP" altLang="en-US" sz="1100" u="sng">
              <a:solidFill>
                <a:sysClr val="windowText" lastClr="000000"/>
              </a:solidFill>
              <a:latin typeface="ＭＳ Ｐゴシック" panose="020B0600070205080204" pitchFamily="50" charset="-128"/>
              <a:ea typeface="ＭＳ Ｐゴシック" panose="020B0600070205080204" pitchFamily="50" charset="-128"/>
            </a:rPr>
            <a:t>その他に〇</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を、自由記述欄に「該当なし」と記載ください。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314325</xdr:colOff>
      <xdr:row>56</xdr:row>
      <xdr:rowOff>57150</xdr:rowOff>
    </xdr:from>
    <xdr:to>
      <xdr:col>13</xdr:col>
      <xdr:colOff>0</xdr:colOff>
      <xdr:row>58</xdr:row>
      <xdr:rowOff>38100</xdr:rowOff>
    </xdr:to>
    <xdr:sp macro="" textlink="">
      <xdr:nvSpPr>
        <xdr:cNvPr id="5" name="吹き出し: 四角形 4">
          <a:extLst>
            <a:ext uri="{FF2B5EF4-FFF2-40B4-BE49-F238E27FC236}">
              <a16:creationId xmlns:a16="http://schemas.microsoft.com/office/drawing/2014/main" id="{F3209F4F-7F21-45B7-87D8-54DAC8A5DB43}"/>
            </a:ext>
          </a:extLst>
        </xdr:cNvPr>
        <xdr:cNvSpPr/>
      </xdr:nvSpPr>
      <xdr:spPr>
        <a:xfrm>
          <a:off x="9229725" y="10668000"/>
          <a:ext cx="4352925" cy="342900"/>
        </a:xfrm>
        <a:prstGeom prst="wedgeRectCallout">
          <a:avLst>
            <a:gd name="adj1" fmla="val -56970"/>
            <a:gd name="adj2" fmla="val 53262"/>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文書削減に関係しない機器の導入の場合は「該当なし」と選択ください。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314325</xdr:colOff>
      <xdr:row>58</xdr:row>
      <xdr:rowOff>57149</xdr:rowOff>
    </xdr:from>
    <xdr:to>
      <xdr:col>13</xdr:col>
      <xdr:colOff>9525</xdr:colOff>
      <xdr:row>61</xdr:row>
      <xdr:rowOff>161925</xdr:rowOff>
    </xdr:to>
    <xdr:sp macro="" textlink="">
      <xdr:nvSpPr>
        <xdr:cNvPr id="6" name="吹き出し: 四角形 5">
          <a:extLst>
            <a:ext uri="{FF2B5EF4-FFF2-40B4-BE49-F238E27FC236}">
              <a16:creationId xmlns:a16="http://schemas.microsoft.com/office/drawing/2014/main" id="{56A08022-3F89-4E65-A1AD-9635A5F3A5E6}"/>
            </a:ext>
          </a:extLst>
        </xdr:cNvPr>
        <xdr:cNvSpPr/>
      </xdr:nvSpPr>
      <xdr:spPr>
        <a:xfrm>
          <a:off x="9229725" y="11058524"/>
          <a:ext cx="4362450" cy="647701"/>
        </a:xfrm>
        <a:prstGeom prst="wedgeRectCallout">
          <a:avLst>
            <a:gd name="adj1" fmla="val -56129"/>
            <a:gd name="adj2" fmla="val 7715"/>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居宅系サービスについてはケアプランデータ連携システムの利用が必須要件となるため、「利用開始済み」または「令和８年度中に利用開始予定」を選択、施設系サービスは「利用していない」を選択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323850</xdr:colOff>
      <xdr:row>62</xdr:row>
      <xdr:rowOff>0</xdr:rowOff>
    </xdr:from>
    <xdr:to>
      <xdr:col>13</xdr:col>
      <xdr:colOff>9525</xdr:colOff>
      <xdr:row>65</xdr:row>
      <xdr:rowOff>19050</xdr:rowOff>
    </xdr:to>
    <xdr:sp macro="" textlink="">
      <xdr:nvSpPr>
        <xdr:cNvPr id="7" name="吹き出し: 四角形 6">
          <a:extLst>
            <a:ext uri="{FF2B5EF4-FFF2-40B4-BE49-F238E27FC236}">
              <a16:creationId xmlns:a16="http://schemas.microsoft.com/office/drawing/2014/main" id="{8C355AC6-0762-476A-823D-A12C4D35C9CF}"/>
            </a:ext>
          </a:extLst>
        </xdr:cNvPr>
        <xdr:cNvSpPr/>
      </xdr:nvSpPr>
      <xdr:spPr>
        <a:xfrm>
          <a:off x="9239250" y="11696700"/>
          <a:ext cx="4352925" cy="476250"/>
        </a:xfrm>
        <a:prstGeom prst="wedgeRectCallout">
          <a:avLst>
            <a:gd name="adj1" fmla="val -57189"/>
            <a:gd name="adj2" fmla="val -54135"/>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５事業所以上連携で補助上限額が５万円加算可能です。</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希望しない場合は空欄のままとしてください。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76200</xdr:colOff>
      <xdr:row>39</xdr:row>
      <xdr:rowOff>19050</xdr:rowOff>
    </xdr:from>
    <xdr:to>
      <xdr:col>6</xdr:col>
      <xdr:colOff>171450</xdr:colOff>
      <xdr:row>43</xdr:row>
      <xdr:rowOff>0</xdr:rowOff>
    </xdr:to>
    <xdr:sp macro="" textlink="">
      <xdr:nvSpPr>
        <xdr:cNvPr id="8" name="右大かっこ 7">
          <a:extLst>
            <a:ext uri="{FF2B5EF4-FFF2-40B4-BE49-F238E27FC236}">
              <a16:creationId xmlns:a16="http://schemas.microsoft.com/office/drawing/2014/main" id="{A0003571-A953-3E53-9F87-CA654E9A00B4}"/>
            </a:ext>
          </a:extLst>
        </xdr:cNvPr>
        <xdr:cNvSpPr/>
      </xdr:nvSpPr>
      <xdr:spPr>
        <a:xfrm>
          <a:off x="8991600" y="7200900"/>
          <a:ext cx="95250" cy="1057275"/>
        </a:xfrm>
        <a:prstGeom prst="rightBracket">
          <a:avLst/>
        </a:prstGeom>
        <a:ln>
          <a:solidFill>
            <a:srgbClr val="FF0000"/>
          </a:solidFill>
        </a:ln>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kumimoji="1" lang="ja-JP" altLang="en-US" sz="1100" kern="1200">
            <a:solidFill>
              <a:srgbClr val="FF0000"/>
            </a:solidFill>
          </a:endParaRPr>
        </a:p>
      </xdr:txBody>
    </xdr:sp>
    <xdr:clientData/>
  </xdr:twoCellAnchor>
  <xdr:twoCellAnchor>
    <xdr:from>
      <xdr:col>6</xdr:col>
      <xdr:colOff>38100</xdr:colOff>
      <xdr:row>52</xdr:row>
      <xdr:rowOff>152400</xdr:rowOff>
    </xdr:from>
    <xdr:to>
      <xdr:col>6</xdr:col>
      <xdr:colOff>123825</xdr:colOff>
      <xdr:row>57</xdr:row>
      <xdr:rowOff>152400</xdr:rowOff>
    </xdr:to>
    <xdr:sp macro="" textlink="">
      <xdr:nvSpPr>
        <xdr:cNvPr id="9" name="右大かっこ 8">
          <a:extLst>
            <a:ext uri="{FF2B5EF4-FFF2-40B4-BE49-F238E27FC236}">
              <a16:creationId xmlns:a16="http://schemas.microsoft.com/office/drawing/2014/main" id="{19DFBA6F-29F5-411C-A449-90B30C5D0B44}"/>
            </a:ext>
          </a:extLst>
        </xdr:cNvPr>
        <xdr:cNvSpPr/>
      </xdr:nvSpPr>
      <xdr:spPr>
        <a:xfrm>
          <a:off x="8953500" y="10039350"/>
          <a:ext cx="85725" cy="904875"/>
        </a:xfrm>
        <a:prstGeom prst="rightBracket">
          <a:avLst/>
        </a:prstGeom>
        <a:ln>
          <a:solidFill>
            <a:srgbClr val="FF0000"/>
          </a:solidFill>
        </a:ln>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kumimoji="1" lang="ja-JP" altLang="en-US" sz="1100" kern="1200">
            <a:solidFill>
              <a:srgbClr val="FF0000"/>
            </a:solidFill>
          </a:endParaRPr>
        </a:p>
      </xdr:txBody>
    </xdr:sp>
    <xdr:clientData/>
  </xdr:twoCellAnchor>
  <xdr:twoCellAnchor>
    <xdr:from>
      <xdr:col>6</xdr:col>
      <xdr:colOff>342900</xdr:colOff>
      <xdr:row>69</xdr:row>
      <xdr:rowOff>9525</xdr:rowOff>
    </xdr:from>
    <xdr:to>
      <xdr:col>8</xdr:col>
      <xdr:colOff>514350</xdr:colOff>
      <xdr:row>71</xdr:row>
      <xdr:rowOff>0</xdr:rowOff>
    </xdr:to>
    <xdr:sp macro="" textlink="">
      <xdr:nvSpPr>
        <xdr:cNvPr id="10" name="吹き出し: 四角形 9">
          <a:extLst>
            <a:ext uri="{FF2B5EF4-FFF2-40B4-BE49-F238E27FC236}">
              <a16:creationId xmlns:a16="http://schemas.microsoft.com/office/drawing/2014/main" id="{677FA6CB-8F1A-4DA2-B29D-B8E204ABF6CE}"/>
            </a:ext>
          </a:extLst>
        </xdr:cNvPr>
        <xdr:cNvSpPr/>
      </xdr:nvSpPr>
      <xdr:spPr>
        <a:xfrm>
          <a:off x="9258300" y="12858750"/>
          <a:ext cx="1504950" cy="295275"/>
        </a:xfrm>
        <a:prstGeom prst="wedgeRectCallout">
          <a:avLst>
            <a:gd name="adj1" fmla="val -70811"/>
            <a:gd name="adj2" fmla="val -15425"/>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宣言が必須要件です。</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314325</xdr:colOff>
      <xdr:row>65</xdr:row>
      <xdr:rowOff>38100</xdr:rowOff>
    </xdr:from>
    <xdr:to>
      <xdr:col>13</xdr:col>
      <xdr:colOff>0</xdr:colOff>
      <xdr:row>66</xdr:row>
      <xdr:rowOff>152400</xdr:rowOff>
    </xdr:to>
    <xdr:sp macro="" textlink="">
      <xdr:nvSpPr>
        <xdr:cNvPr id="12" name="吹き出し: 四角形 11">
          <a:extLst>
            <a:ext uri="{FF2B5EF4-FFF2-40B4-BE49-F238E27FC236}">
              <a16:creationId xmlns:a16="http://schemas.microsoft.com/office/drawing/2014/main" id="{588A7A66-2D69-4D32-B372-01D0E76CFC2E}"/>
            </a:ext>
          </a:extLst>
        </xdr:cNvPr>
        <xdr:cNvSpPr/>
      </xdr:nvSpPr>
      <xdr:spPr>
        <a:xfrm>
          <a:off x="9229725" y="12220575"/>
          <a:ext cx="4352925" cy="276225"/>
        </a:xfrm>
        <a:prstGeom prst="wedgeRectCallout">
          <a:avLst>
            <a:gd name="adj1" fmla="val -57189"/>
            <a:gd name="adj2" fmla="val -54135"/>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施設系サービスについては生産性向上委員会の設置が必須要件です。</a:t>
          </a:r>
          <a:endParaRPr kumimoji="1" lang="en-US" altLang="ja-JP" sz="1100" baseline="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1219200</xdr:colOff>
      <xdr:row>0</xdr:row>
      <xdr:rowOff>66675</xdr:rowOff>
    </xdr:from>
    <xdr:to>
      <xdr:col>5</xdr:col>
      <xdr:colOff>2543175</xdr:colOff>
      <xdr:row>2</xdr:row>
      <xdr:rowOff>47625</xdr:rowOff>
    </xdr:to>
    <xdr:sp macro="" textlink="">
      <xdr:nvSpPr>
        <xdr:cNvPr id="11" name="正方形/長方形 10">
          <a:extLst>
            <a:ext uri="{FF2B5EF4-FFF2-40B4-BE49-F238E27FC236}">
              <a16:creationId xmlns:a16="http://schemas.microsoft.com/office/drawing/2014/main" id="{52DE7662-9AA5-FA3C-6B9A-2554C06F4B6B}"/>
            </a:ext>
          </a:extLst>
        </xdr:cNvPr>
        <xdr:cNvSpPr/>
      </xdr:nvSpPr>
      <xdr:spPr>
        <a:xfrm>
          <a:off x="7553325" y="66675"/>
          <a:ext cx="1323975" cy="4286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kern="1200">
              <a:latin typeface="ＭＳ Ｐゴシック" panose="020B0600070205080204" pitchFamily="50" charset="-128"/>
              <a:ea typeface="ＭＳ Ｐゴシック" panose="020B0600070205080204" pitchFamily="50" charset="-128"/>
            </a:rPr>
            <a:t>様式第１－３号</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95250</xdr:colOff>
      <xdr:row>7</xdr:row>
      <xdr:rowOff>69273</xdr:rowOff>
    </xdr:from>
    <xdr:to>
      <xdr:col>10</xdr:col>
      <xdr:colOff>294409</xdr:colOff>
      <xdr:row>8</xdr:row>
      <xdr:rowOff>207818</xdr:rowOff>
    </xdr:to>
    <xdr:sp macro="" textlink="">
      <xdr:nvSpPr>
        <xdr:cNvPr id="2" name="テキスト ボックス 1">
          <a:extLst>
            <a:ext uri="{FF2B5EF4-FFF2-40B4-BE49-F238E27FC236}">
              <a16:creationId xmlns:a16="http://schemas.microsoft.com/office/drawing/2014/main" id="{B69A1D11-EA0F-4565-9FC2-BDA87D60687D}"/>
            </a:ext>
          </a:extLst>
        </xdr:cNvPr>
        <xdr:cNvSpPr txBox="1"/>
      </xdr:nvSpPr>
      <xdr:spPr>
        <a:xfrm>
          <a:off x="5870864" y="1827068"/>
          <a:ext cx="952500" cy="389659"/>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ＭＳ Ｐゴシック" panose="020B0600070205080204" pitchFamily="50" charset="-128"/>
              <a:ea typeface="ＭＳ Ｐゴシック" panose="020B0600070205080204" pitchFamily="50" charset="-128"/>
            </a:rPr>
            <a:t>入力不要</a:t>
          </a:r>
          <a:endParaRPr kumimoji="1" lang="en-US" altLang="ja-JP" sz="14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103911</xdr:colOff>
      <xdr:row>1</xdr:row>
      <xdr:rowOff>173181</xdr:rowOff>
    </xdr:from>
    <xdr:to>
      <xdr:col>19</xdr:col>
      <xdr:colOff>251115</xdr:colOff>
      <xdr:row>3</xdr:row>
      <xdr:rowOff>199158</xdr:rowOff>
    </xdr:to>
    <xdr:sp macro="" textlink="">
      <xdr:nvSpPr>
        <xdr:cNvPr id="2" name="テキスト ボックス 1">
          <a:extLst>
            <a:ext uri="{FF2B5EF4-FFF2-40B4-BE49-F238E27FC236}">
              <a16:creationId xmlns:a16="http://schemas.microsoft.com/office/drawing/2014/main" id="{4D4D8B49-3CC5-464D-BED2-0E5F666A51BF}"/>
            </a:ext>
          </a:extLst>
        </xdr:cNvPr>
        <xdr:cNvSpPr txBox="1"/>
      </xdr:nvSpPr>
      <xdr:spPr>
        <a:xfrm>
          <a:off x="6598229" y="450272"/>
          <a:ext cx="2831522" cy="580159"/>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ＭＳ Ｐゴシック" panose="020B0600070205080204" pitchFamily="50" charset="-128"/>
              <a:ea typeface="ＭＳ Ｐゴシック" panose="020B0600070205080204" pitchFamily="50" charset="-128"/>
            </a:rPr>
            <a:t>①青色セルに実績報告日を入力ください。</a:t>
          </a:r>
          <a:endParaRPr kumimoji="1" lang="en-US" altLang="ja-JP" sz="1400">
            <a:latin typeface="ＭＳ Ｐゴシック" panose="020B0600070205080204" pitchFamily="50" charset="-128"/>
            <a:ea typeface="ＭＳ Ｐゴシック" panose="020B0600070205080204" pitchFamily="50" charset="-128"/>
          </a:endParaRPr>
        </a:p>
      </xdr:txBody>
    </xdr:sp>
    <xdr:clientData/>
  </xdr:twoCellAnchor>
  <xdr:twoCellAnchor>
    <xdr:from>
      <xdr:col>14</xdr:col>
      <xdr:colOff>164523</xdr:colOff>
      <xdr:row>8</xdr:row>
      <xdr:rowOff>25978</xdr:rowOff>
    </xdr:from>
    <xdr:to>
      <xdr:col>22</xdr:col>
      <xdr:colOff>199160</xdr:colOff>
      <xdr:row>13</xdr:row>
      <xdr:rowOff>103910</xdr:rowOff>
    </xdr:to>
    <xdr:sp macro="" textlink="">
      <xdr:nvSpPr>
        <xdr:cNvPr id="3" name="テキスト ボックス 2">
          <a:extLst>
            <a:ext uri="{FF2B5EF4-FFF2-40B4-BE49-F238E27FC236}">
              <a16:creationId xmlns:a16="http://schemas.microsoft.com/office/drawing/2014/main" id="{113A74C6-6C08-499C-A4EC-6286403AAEBC}"/>
            </a:ext>
          </a:extLst>
        </xdr:cNvPr>
        <xdr:cNvSpPr txBox="1"/>
      </xdr:nvSpPr>
      <xdr:spPr>
        <a:xfrm>
          <a:off x="6658841" y="2242705"/>
          <a:ext cx="3922569" cy="1463387"/>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ＭＳ Ｐゴシック" panose="020B0600070205080204" pitchFamily="50" charset="-128"/>
              <a:ea typeface="ＭＳ Ｐゴシック" panose="020B0600070205080204" pitchFamily="50" charset="-128"/>
            </a:rPr>
            <a:t>②↓下記</a:t>
          </a:r>
          <a:r>
            <a:rPr kumimoji="1" lang="ja-JP" altLang="en-US" sz="1400" u="sng">
              <a:latin typeface="ＭＳ Ｐゴシック" panose="020B0600070205080204" pitchFamily="50" charset="-128"/>
              <a:ea typeface="ＭＳ Ｐゴシック" panose="020B0600070205080204" pitchFamily="50" charset="-128"/>
            </a:rPr>
            <a:t>太枠内</a:t>
          </a:r>
          <a:r>
            <a:rPr kumimoji="1" lang="ja-JP" altLang="en-US" sz="1400">
              <a:latin typeface="ＭＳ Ｐゴシック" panose="020B0600070205080204" pitchFamily="50" charset="-128"/>
              <a:ea typeface="ＭＳ Ｐゴシック" panose="020B0600070205080204" pitchFamily="50" charset="-128"/>
            </a:rPr>
            <a:t>に</a:t>
          </a:r>
          <a:r>
            <a:rPr kumimoji="1" lang="ja-JP" altLang="en-US" sz="1400" b="1">
              <a:latin typeface="ＭＳ Ｐゴシック" panose="020B0600070205080204" pitchFamily="50" charset="-128"/>
              <a:ea typeface="ＭＳ Ｐゴシック" panose="020B0600070205080204" pitchFamily="50" charset="-128"/>
            </a:rPr>
            <a:t>県からの交付決定通知</a:t>
          </a:r>
          <a:r>
            <a:rPr kumimoji="1" lang="ja-JP" altLang="en-US" sz="1400">
              <a:latin typeface="ＭＳ Ｐゴシック" panose="020B0600070205080204" pitchFamily="50" charset="-128"/>
              <a:ea typeface="ＭＳ Ｐゴシック" panose="020B0600070205080204" pitchFamily="50" charset="-128"/>
            </a:rPr>
            <a:t>の日付、文書番号、交付決定額を転記ください。</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en-US" altLang="ja-JP" sz="1400">
              <a:latin typeface="ＭＳ Ｐゴシック" panose="020B0600070205080204" pitchFamily="50" charset="-128"/>
              <a:ea typeface="ＭＳ Ｐゴシック" panose="020B0600070205080204" pitchFamily="50" charset="-128"/>
            </a:rPr>
            <a:t>※</a:t>
          </a:r>
          <a:r>
            <a:rPr kumimoji="1" lang="ja-JP" altLang="en-US" sz="1400">
              <a:latin typeface="ＭＳ Ｐゴシック" panose="020B0600070205080204" pitchFamily="50" charset="-128"/>
              <a:ea typeface="ＭＳ Ｐゴシック" panose="020B0600070205080204" pitchFamily="50" charset="-128"/>
            </a:rPr>
            <a:t>記入すると様式上に反映されます。</a:t>
          </a:r>
          <a:endParaRPr kumimoji="1" lang="en-US" altLang="ja-JP" sz="14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7.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8.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9.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0.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W62"/>
  <sheetViews>
    <sheetView showGridLines="0" tabSelected="1" view="pageBreakPreview" zoomScale="110" zoomScaleNormal="100" zoomScaleSheetLayoutView="110" workbookViewId="0">
      <selection activeCell="Z17" sqref="Z17"/>
    </sheetView>
  </sheetViews>
  <sheetFormatPr defaultColWidth="8.125" defaultRowHeight="14.25"/>
  <cols>
    <col min="1" max="3" width="8.125" style="1"/>
    <col min="4" max="4" width="18" style="1" customWidth="1"/>
    <col min="5" max="5" width="8.125" style="1"/>
    <col min="6" max="6" width="11" style="1" customWidth="1"/>
    <col min="7" max="7" width="5" style="1" customWidth="1"/>
    <col min="8" max="8" width="2.5" style="1" customWidth="1"/>
    <col min="9" max="9" width="2.25" style="1" customWidth="1"/>
    <col min="10" max="10" width="2.875" style="1" customWidth="1"/>
    <col min="11" max="11" width="2.25" style="1" customWidth="1"/>
    <col min="12" max="12" width="2.875" style="1" customWidth="1"/>
    <col min="13" max="13" width="3.5" style="1" customWidth="1"/>
    <col min="14" max="14" width="3.25" style="497" hidden="1" customWidth="1"/>
    <col min="15" max="15" width="9.375" style="1" customWidth="1"/>
    <col min="16" max="16" width="10.25" style="1" customWidth="1"/>
    <col min="17" max="17" width="10.75" style="1" bestFit="1" customWidth="1"/>
    <col min="18" max="18" width="11" style="1" customWidth="1"/>
    <col min="19" max="20" width="8.125" style="1"/>
    <col min="21" max="21" width="0" style="1" hidden="1" customWidth="1"/>
    <col min="22" max="22" width="16.125" style="1" hidden="1" customWidth="1"/>
    <col min="23" max="23" width="8.5" style="1" hidden="1" customWidth="1"/>
    <col min="24" max="24" width="14.125" style="1" customWidth="1"/>
    <col min="25" max="16384" width="8.125" style="1"/>
  </cols>
  <sheetData>
    <row r="1" spans="1:23" ht="21.95" customHeight="1">
      <c r="A1" s="1" t="s">
        <v>0</v>
      </c>
    </row>
    <row r="2" spans="1:23" ht="21.95" customHeight="1">
      <c r="G2" s="292"/>
      <c r="H2" s="292"/>
      <c r="I2" s="292"/>
      <c r="J2" s="292"/>
      <c r="K2" s="292"/>
      <c r="L2" s="292"/>
      <c r="M2" s="292"/>
    </row>
    <row r="3" spans="1:23" ht="21.95" customHeight="1">
      <c r="G3" s="6" t="s">
        <v>244</v>
      </c>
      <c r="H3" s="220">
        <v>8</v>
      </c>
      <c r="I3" s="6" t="s">
        <v>241</v>
      </c>
      <c r="J3" s="220">
        <v>4</v>
      </c>
      <c r="K3" s="6" t="s">
        <v>242</v>
      </c>
      <c r="L3" s="220">
        <v>1</v>
      </c>
      <c r="M3" s="251" t="s">
        <v>243</v>
      </c>
      <c r="N3" s="497" t="str">
        <f>IF(COUNTIF(G3:M3,"")&gt;=1,1,"")</f>
        <v/>
      </c>
    </row>
    <row r="4" spans="1:23" ht="21.95" customHeight="1">
      <c r="A4" s="1" t="s">
        <v>1</v>
      </c>
      <c r="V4" s="117" t="s">
        <v>237</v>
      </c>
      <c r="W4" s="117"/>
    </row>
    <row r="5" spans="1:23" ht="21.95" customHeight="1">
      <c r="R5" s="111"/>
      <c r="S5" s="111"/>
      <c r="T5" s="111"/>
      <c r="V5" s="118" t="s">
        <v>238</v>
      </c>
      <c r="W5" s="119" t="str">
        <f>"R"&amp;H3&amp;"."&amp;J3&amp;"."&amp;L3</f>
        <v>R8.4.1</v>
      </c>
    </row>
    <row r="6" spans="1:23" ht="21.95" customHeight="1">
      <c r="E6" s="4" t="s">
        <v>2</v>
      </c>
      <c r="F6" s="91"/>
      <c r="G6" s="91"/>
      <c r="H6" s="91"/>
      <c r="I6" s="91"/>
      <c r="J6" s="91"/>
      <c r="K6" s="91"/>
      <c r="L6" s="91"/>
      <c r="M6" s="91"/>
      <c r="T6" s="111"/>
      <c r="V6" s="118" t="s">
        <v>236</v>
      </c>
      <c r="W6" s="120">
        <f>EDATE(W5, -3)</f>
        <v>46023</v>
      </c>
    </row>
    <row r="7" spans="1:23" ht="21.95" customHeight="1">
      <c r="E7" s="2" t="s">
        <v>3</v>
      </c>
      <c r="F7" s="293"/>
      <c r="G7" s="293"/>
      <c r="H7" s="293"/>
      <c r="I7" s="293"/>
      <c r="J7" s="293"/>
      <c r="K7" s="293"/>
      <c r="L7" s="293"/>
      <c r="M7" s="293"/>
      <c r="N7" s="497">
        <f>IF(COUNTIF(F7,"")&gt;=1,1,"")</f>
        <v>1</v>
      </c>
      <c r="V7" s="118" t="s">
        <v>470</v>
      </c>
      <c r="W7" s="121">
        <f>'1号別紙'!D16</f>
        <v>0</v>
      </c>
    </row>
    <row r="8" spans="1:23" ht="21.95" customHeight="1">
      <c r="E8" s="2" t="s">
        <v>4</v>
      </c>
      <c r="F8" s="293"/>
      <c r="G8" s="293"/>
      <c r="H8" s="293"/>
      <c r="I8" s="293"/>
      <c r="J8" s="293"/>
      <c r="K8" s="293"/>
      <c r="L8" s="293"/>
      <c r="M8" s="293"/>
      <c r="N8" s="497">
        <f t="shared" ref="N8:N9" si="0">IF(COUNTIF(F8,"")&gt;=1,1,"")</f>
        <v>1</v>
      </c>
      <c r="V8" s="118" t="s">
        <v>471</v>
      </c>
      <c r="W8" s="121">
        <f>'1号別紙'!D17</f>
        <v>0</v>
      </c>
    </row>
    <row r="9" spans="1:23" ht="21.95" customHeight="1" thickBot="1">
      <c r="E9" s="2" t="s">
        <v>5</v>
      </c>
      <c r="F9" s="293"/>
      <c r="G9" s="293"/>
      <c r="H9" s="293"/>
      <c r="I9" s="293"/>
      <c r="J9" s="293"/>
      <c r="K9" s="293"/>
      <c r="L9" s="293"/>
      <c r="M9" s="293"/>
      <c r="N9" s="497">
        <f t="shared" si="0"/>
        <v>1</v>
      </c>
      <c r="O9" s="112" t="s">
        <v>438</v>
      </c>
      <c r="R9" s="111"/>
      <c r="S9" s="111"/>
    </row>
    <row r="10" spans="1:23" ht="21.95" customHeight="1">
      <c r="O10" s="178" t="s">
        <v>330</v>
      </c>
      <c r="P10" s="179" t="s">
        <v>329</v>
      </c>
      <c r="Q10" s="180" t="s">
        <v>331</v>
      </c>
    </row>
    <row r="11" spans="1:23" ht="21.95" customHeight="1" thickBot="1">
      <c r="A11" s="291" t="str">
        <f>"令和"&amp;DBCS(TEXT('1号(交付申請)'!W6,"e"))&amp;"年度富山県介護テクノロジー定着支援事業補助金及び富山県通所・訪問系介護サービス事業所生産性向上支援事業補助金交付申請書"</f>
        <v>令和８年度富山県介護テクノロジー定着支援事業補助金及び富山県通所・訪問系介護サービス事業所生産性向上支援事業補助金交付申請書</v>
      </c>
      <c r="B11" s="291"/>
      <c r="C11" s="291"/>
      <c r="D11" s="291"/>
      <c r="E11" s="291"/>
      <c r="F11" s="291"/>
      <c r="G11" s="291"/>
      <c r="H11" s="291"/>
      <c r="I11" s="291"/>
      <c r="J11" s="291"/>
      <c r="K11" s="291"/>
      <c r="L11" s="291"/>
      <c r="M11" s="235"/>
      <c r="O11" s="498">
        <f>SUM(N3:N9)</f>
        <v>3</v>
      </c>
      <c r="P11" s="181">
        <f>SUM('1号別紙'!G7:G27)</f>
        <v>8</v>
      </c>
      <c r="Q11" s="182">
        <f>SUM(歳入歳出予算書抄本!I22:I25)</f>
        <v>0</v>
      </c>
    </row>
    <row r="12" spans="1:23" ht="21.95" customHeight="1">
      <c r="A12" s="291"/>
      <c r="B12" s="291"/>
      <c r="C12" s="291"/>
      <c r="D12" s="291"/>
      <c r="E12" s="291"/>
      <c r="F12" s="291"/>
      <c r="G12" s="291"/>
      <c r="H12" s="291"/>
      <c r="I12" s="291"/>
      <c r="J12" s="291"/>
      <c r="K12" s="291"/>
      <c r="L12" s="291"/>
      <c r="M12" s="235"/>
    </row>
    <row r="13" spans="1:23" ht="21.95" customHeight="1">
      <c r="B13" s="234"/>
      <c r="C13" s="234"/>
      <c r="D13" s="234"/>
      <c r="E13" s="234"/>
      <c r="F13" s="234"/>
      <c r="G13" s="234"/>
      <c r="H13" s="234"/>
      <c r="I13" s="234"/>
      <c r="J13" s="234"/>
      <c r="K13" s="234"/>
      <c r="L13" s="234"/>
      <c r="M13" s="234"/>
    </row>
    <row r="14" spans="1:23" ht="21.95" customHeight="1">
      <c r="A14" s="297" t="str">
        <f>"　令和"&amp;DBCS(TEXT(W6,"e"))&amp;"年度において介護テクノロジーの導入により業務効率化等に関する取組を実施したいので、富山県介護テクノロジー定着支援事業補助金及び富山県通所・訪問系介護サービス事業所生産性向上支援事業補助金を以下の通り交付されるよう富山県補助金等交付規則第３条の規定により次の関係書類を添えて申請します。"</f>
        <v>　令和８年度において介護テクノロジーの導入により業務効率化等に関する取組を実施したいので、富山県介護テクノロジー定着支援事業補助金及び富山県通所・訪問系介護サービス事業所生産性向上支援事業補助金を以下の通り交付されるよう富山県補助金等交付規則第３条の規定により次の関係書類を添えて申請します。</v>
      </c>
      <c r="B14" s="297"/>
      <c r="C14" s="297"/>
      <c r="D14" s="297"/>
      <c r="E14" s="297"/>
      <c r="F14" s="297"/>
      <c r="G14" s="297"/>
      <c r="H14" s="297"/>
      <c r="I14" s="297"/>
      <c r="J14" s="297"/>
      <c r="K14" s="297"/>
      <c r="L14" s="297"/>
      <c r="M14" s="297"/>
    </row>
    <row r="15" spans="1:23" ht="21.95" customHeight="1">
      <c r="A15" s="297"/>
      <c r="B15" s="297"/>
      <c r="C15" s="297"/>
      <c r="D15" s="297"/>
      <c r="E15" s="297"/>
      <c r="F15" s="297"/>
      <c r="G15" s="297"/>
      <c r="H15" s="297"/>
      <c r="I15" s="297"/>
      <c r="J15" s="297"/>
      <c r="K15" s="297"/>
      <c r="L15" s="297"/>
      <c r="M15" s="297"/>
    </row>
    <row r="16" spans="1:23" ht="21.95" customHeight="1">
      <c r="A16" s="297"/>
      <c r="B16" s="297"/>
      <c r="C16" s="297"/>
      <c r="D16" s="297"/>
      <c r="E16" s="297"/>
      <c r="F16" s="297"/>
      <c r="G16" s="297"/>
      <c r="H16" s="297"/>
      <c r="I16" s="297"/>
      <c r="J16" s="297"/>
      <c r="K16" s="297"/>
      <c r="L16" s="297"/>
      <c r="M16" s="297"/>
    </row>
    <row r="17" spans="1:13" ht="21.95" customHeight="1">
      <c r="A17" s="297"/>
      <c r="B17" s="297"/>
      <c r="C17" s="297"/>
      <c r="D17" s="297"/>
      <c r="E17" s="297"/>
      <c r="F17" s="297"/>
      <c r="G17" s="297"/>
      <c r="H17" s="297"/>
      <c r="I17" s="297"/>
      <c r="J17" s="297"/>
      <c r="K17" s="297"/>
      <c r="L17" s="297"/>
      <c r="M17" s="297"/>
    </row>
    <row r="18" spans="1:13" ht="21.95" customHeight="1">
      <c r="A18" s="287"/>
      <c r="B18" s="295" t="s">
        <v>469</v>
      </c>
      <c r="C18" s="295"/>
      <c r="D18" s="295"/>
      <c r="E18" s="295"/>
      <c r="F18" s="295"/>
      <c r="G18" s="294" t="str">
        <f>"金"&amp;DBCS(TEXT(W7,"＃,＃＃０"))&amp;"円"</f>
        <v>金０円</v>
      </c>
      <c r="H18" s="294"/>
      <c r="I18" s="294"/>
      <c r="J18" s="294"/>
      <c r="K18" s="294"/>
      <c r="L18" s="294"/>
      <c r="M18" s="287"/>
    </row>
    <row r="19" spans="1:13" ht="25.5" customHeight="1">
      <c r="B19" s="296" t="s">
        <v>472</v>
      </c>
      <c r="C19" s="296"/>
      <c r="D19" s="296"/>
      <c r="E19" s="296"/>
      <c r="F19" s="296"/>
      <c r="G19" s="294" t="str">
        <f>"金"&amp;DBCS(TEXT(W8,"＃,＃＃０"))&amp;"円"</f>
        <v>金０円</v>
      </c>
      <c r="H19" s="294"/>
      <c r="I19" s="294"/>
      <c r="J19" s="294"/>
      <c r="K19" s="294"/>
      <c r="L19" s="294"/>
    </row>
    <row r="20" spans="1:13" ht="21.95" customHeight="1"/>
    <row r="21" spans="1:13" ht="21.95" customHeight="1">
      <c r="A21" s="3" t="s">
        <v>6</v>
      </c>
    </row>
    <row r="22" spans="1:13" ht="21.95" customHeight="1">
      <c r="A22" s="3" t="s">
        <v>7</v>
      </c>
      <c r="C22" s="6"/>
      <c r="D22" s="7"/>
      <c r="E22" s="5"/>
      <c r="F22" s="5"/>
    </row>
    <row r="23" spans="1:13" ht="21.95" customHeight="1">
      <c r="A23" s="3" t="s">
        <v>8</v>
      </c>
    </row>
    <row r="24" spans="1:13" ht="21.95" customHeight="1">
      <c r="A24" s="1" t="s">
        <v>9</v>
      </c>
    </row>
    <row r="25" spans="1:13" ht="21.95" customHeight="1">
      <c r="A25" s="1" t="s">
        <v>10</v>
      </c>
    </row>
    <row r="26" spans="1:13" ht="21.95" customHeight="1">
      <c r="A26" s="1" t="s">
        <v>11</v>
      </c>
    </row>
    <row r="27" spans="1:13" ht="21.95" customHeight="1">
      <c r="A27" s="1" t="s">
        <v>12</v>
      </c>
    </row>
    <row r="28" spans="1:13" ht="21.75" customHeight="1">
      <c r="A28" s="3" t="s">
        <v>13</v>
      </c>
    </row>
    <row r="29" spans="1:13" ht="21.95" customHeight="1"/>
    <row r="30" spans="1:13" ht="21.95" customHeight="1"/>
    <row r="31" spans="1:13" ht="21.95" customHeight="1"/>
    <row r="32" spans="1:13" ht="21.95" customHeight="1"/>
    <row r="33" ht="21.95" customHeight="1"/>
    <row r="34" ht="21.95" customHeight="1"/>
    <row r="35" ht="21.95" customHeight="1"/>
    <row r="36" ht="21.95" customHeight="1"/>
    <row r="37" ht="21.95" customHeight="1"/>
    <row r="38" ht="21.95" customHeight="1"/>
    <row r="39" ht="21.95" customHeight="1"/>
    <row r="40" ht="21.95" customHeight="1"/>
    <row r="41" ht="21.95" customHeight="1"/>
    <row r="42" ht="21.95" customHeight="1"/>
    <row r="43" ht="21.95" customHeight="1"/>
    <row r="44" ht="21.95" customHeight="1"/>
    <row r="45" ht="21.95" customHeight="1"/>
    <row r="46" ht="21.95" customHeight="1"/>
    <row r="47" ht="21.95" customHeight="1"/>
    <row r="48" ht="21.95" customHeight="1"/>
    <row r="49" ht="21.95" customHeight="1"/>
    <row r="50" ht="21.95"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sheetData>
  <mergeCells count="10">
    <mergeCell ref="G18:L18"/>
    <mergeCell ref="G19:L19"/>
    <mergeCell ref="B18:F18"/>
    <mergeCell ref="B19:F19"/>
    <mergeCell ref="A14:M17"/>
    <mergeCell ref="A11:L12"/>
    <mergeCell ref="G2:M2"/>
    <mergeCell ref="F7:M7"/>
    <mergeCell ref="F8:M8"/>
    <mergeCell ref="F9:M9"/>
  </mergeCells>
  <phoneticPr fontId="1"/>
  <printOptions horizontalCentered="1"/>
  <pageMargins left="0.51181102362204722" right="0.51181102362204722" top="0.74803149606299213" bottom="0.74803149606299213" header="0.31496062992125984" footer="0.31496062992125984"/>
  <pageSetup paperSize="9"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78FEC-649E-40B7-BCCE-F6C53E789DC5}">
  <sheetPr>
    <tabColor rgb="FF0070C0"/>
    <pageSetUpPr fitToPage="1"/>
  </sheetPr>
  <dimension ref="A1:X56"/>
  <sheetViews>
    <sheetView showGridLines="0" view="pageBreakPreview" topLeftCell="A2" zoomScale="110" zoomScaleNormal="100" zoomScaleSheetLayoutView="110" workbookViewId="0">
      <selection activeCell="S20" sqref="S20"/>
    </sheetView>
  </sheetViews>
  <sheetFormatPr defaultColWidth="8.125" defaultRowHeight="14.25"/>
  <cols>
    <col min="1" max="6" width="8.125" style="1"/>
    <col min="7" max="7" width="11" style="1" customWidth="1"/>
    <col min="8" max="8" width="5.25" style="1" customWidth="1"/>
    <col min="9" max="9" width="3.75" style="1" customWidth="1"/>
    <col min="10" max="10" width="2.875" style="1" customWidth="1"/>
    <col min="11" max="11" width="3.75" style="1" customWidth="1"/>
    <col min="12" max="12" width="3.25" style="1" customWidth="1"/>
    <col min="13" max="13" width="3.375" style="1" customWidth="1"/>
    <col min="14" max="14" width="4.125" style="1" customWidth="1"/>
    <col min="15" max="15" width="3" style="1" customWidth="1"/>
    <col min="16" max="16" width="16" style="1" customWidth="1"/>
    <col min="17" max="17" width="7.25" style="1" customWidth="1"/>
    <col min="18" max="18" width="4.375" style="1" customWidth="1"/>
    <col min="19" max="19" width="4.5" style="1" customWidth="1"/>
    <col min="20" max="20" width="5.125" style="1" customWidth="1"/>
    <col min="21" max="21" width="5" style="1" customWidth="1"/>
    <col min="22" max="22" width="5.625" style="1" customWidth="1"/>
    <col min="23" max="16384" width="8.125" style="1"/>
  </cols>
  <sheetData>
    <row r="1" spans="1:24" ht="21.95" customHeight="1">
      <c r="A1" s="3" t="s">
        <v>83</v>
      </c>
    </row>
    <row r="2" spans="1:24" ht="21.95" customHeight="1">
      <c r="H2" s="457"/>
      <c r="I2" s="457"/>
      <c r="J2" s="457"/>
      <c r="K2" s="457"/>
      <c r="L2" s="457"/>
      <c r="M2" s="457"/>
      <c r="N2" s="457"/>
    </row>
    <row r="3" spans="1:24" ht="21.95" customHeight="1">
      <c r="H3" s="97" t="s">
        <v>244</v>
      </c>
      <c r="I3" s="220"/>
      <c r="J3" s="97" t="s">
        <v>241</v>
      </c>
      <c r="K3" s="220"/>
      <c r="L3" s="97" t="s">
        <v>242</v>
      </c>
      <c r="M3" s="220"/>
      <c r="N3" s="236" t="s">
        <v>243</v>
      </c>
    </row>
    <row r="4" spans="1:24" ht="21.95" customHeight="1"/>
    <row r="5" spans="1:24" ht="21.95" customHeight="1">
      <c r="A5" s="1" t="s">
        <v>77</v>
      </c>
    </row>
    <row r="6" spans="1:24" ht="21.95" customHeight="1"/>
    <row r="7" spans="1:24" ht="21.95" customHeight="1">
      <c r="E7" s="2"/>
      <c r="F7" s="458"/>
      <c r="G7" s="458"/>
      <c r="H7" s="458"/>
      <c r="I7" s="129"/>
      <c r="J7" s="129"/>
      <c r="K7" s="129"/>
      <c r="L7" s="129"/>
      <c r="M7" s="129"/>
      <c r="N7" s="129"/>
    </row>
    <row r="8" spans="1:24" ht="21.95" customHeight="1">
      <c r="F8" s="2" t="s">
        <v>3</v>
      </c>
      <c r="G8" s="459">
        <f>'1号(交付申請)'!F7</f>
        <v>0</v>
      </c>
      <c r="H8" s="459"/>
      <c r="I8" s="459"/>
      <c r="J8" s="459"/>
      <c r="K8" s="459"/>
      <c r="L8" s="459"/>
      <c r="M8" s="459"/>
      <c r="N8" s="459"/>
    </row>
    <row r="9" spans="1:24" ht="21.95" customHeight="1">
      <c r="F9" s="2" t="s">
        <v>4</v>
      </c>
      <c r="G9" s="459">
        <f>'1号(交付申請)'!F8</f>
        <v>0</v>
      </c>
      <c r="H9" s="459"/>
      <c r="I9" s="459"/>
      <c r="J9" s="459"/>
      <c r="K9" s="459"/>
      <c r="L9" s="459"/>
      <c r="M9" s="459"/>
      <c r="N9" s="459"/>
    </row>
    <row r="10" spans="1:24" ht="21.95" customHeight="1">
      <c r="F10" s="2" t="s">
        <v>5</v>
      </c>
      <c r="G10" s="459">
        <f>'1号(交付申請)'!F9</f>
        <v>0</v>
      </c>
      <c r="H10" s="459"/>
      <c r="I10" s="459"/>
      <c r="J10" s="459"/>
      <c r="K10" s="459"/>
      <c r="L10" s="459"/>
      <c r="M10" s="459"/>
      <c r="N10" s="459"/>
    </row>
    <row r="11" spans="1:24" ht="21.95" customHeight="1"/>
    <row r="12" spans="1:24" ht="21.95" customHeight="1">
      <c r="A12" s="460" t="str">
        <f>"令和"&amp;DBCS(TEXT('1号(交付申請)'!W6,"e"))&amp;"年度富山県介護テクノロジー定着支援事業補助金及び富山県通所・訪問系介護サービス事業所生産性向上支援事業補助金実績報告書"</f>
        <v>令和８年度富山県介護テクノロジー定着支援事業補助金及び富山県通所・訪問系介護サービス事業所生産性向上支援事業補助金実績報告書</v>
      </c>
      <c r="B12" s="460"/>
      <c r="C12" s="460"/>
      <c r="D12" s="460"/>
      <c r="E12" s="460"/>
      <c r="F12" s="460"/>
      <c r="G12" s="460"/>
      <c r="H12" s="460"/>
      <c r="I12" s="460"/>
      <c r="J12" s="460"/>
      <c r="K12" s="460"/>
      <c r="L12" s="460"/>
      <c r="M12" s="460"/>
      <c r="N12" s="245"/>
      <c r="P12" s="101"/>
      <c r="Q12" s="100"/>
      <c r="R12" s="100"/>
      <c r="S12" s="100"/>
      <c r="T12" s="100"/>
      <c r="U12" s="100"/>
      <c r="V12" s="100"/>
      <c r="W12" s="100"/>
    </row>
    <row r="13" spans="1:24" ht="21.95" customHeight="1">
      <c r="A13" s="460"/>
      <c r="B13" s="460"/>
      <c r="C13" s="460"/>
      <c r="D13" s="460"/>
      <c r="E13" s="460"/>
      <c r="F13" s="460"/>
      <c r="G13" s="460"/>
      <c r="H13" s="460"/>
      <c r="I13" s="460"/>
      <c r="J13" s="460"/>
      <c r="K13" s="460"/>
      <c r="L13" s="460"/>
      <c r="M13" s="460"/>
      <c r="N13" s="245"/>
      <c r="P13" s="101"/>
      <c r="Q13" s="100"/>
      <c r="R13" s="100"/>
      <c r="S13" s="100"/>
      <c r="T13" s="100"/>
      <c r="U13" s="100"/>
      <c r="V13" s="100"/>
      <c r="W13" s="100"/>
    </row>
    <row r="14" spans="1:24" ht="21.95" customHeight="1" thickBot="1">
      <c r="P14" s="101"/>
      <c r="Q14" s="101"/>
      <c r="R14" s="101"/>
      <c r="S14" s="101"/>
      <c r="T14" s="183"/>
      <c r="U14" s="101"/>
      <c r="V14" s="101"/>
      <c r="W14" s="101"/>
      <c r="X14" s="98"/>
    </row>
    <row r="15" spans="1:24" ht="21.95" customHeight="1" thickTop="1" thickBot="1">
      <c r="A15" s="451" t="str">
        <f>"　令和"&amp;DBCS(R16)&amp;"年"&amp;DBCS(T16)&amp;"月"&amp;DBCS(V16)&amp;"日付富山県指令高第"&amp;DBCS(R15)&amp;"-"&amp;DBCS(U15)&amp;"号で交付の決定の通知があった令和"&amp;DBCS(TEXT('1号(交付申請)'!W6,"e"))&amp;"年度富山県介護テクノロジー定着支援事業補助金及び富山県通所・訪問系介護サービス事業所生産性向上支援事業補助金について、富山県補助金等交付規則第12条第１項の規定により、その実績を次の関係書類を添えて報告します。"</f>
        <v>　令和年月日付富山県指令高第-号で交付の決定の通知があった令和８年度富山県介護テクノロジー定着支援事業補助金及び富山県通所・訪問系介護サービス事業所生産性向上支援事業補助金について、富山県補助金等交付規則第12条第１項の規定により、その実績を次の関係書類を添えて報告します。</v>
      </c>
      <c r="B15" s="451"/>
      <c r="C15" s="451"/>
      <c r="D15" s="451"/>
      <c r="E15" s="451"/>
      <c r="F15" s="451"/>
      <c r="G15" s="451"/>
      <c r="H15" s="451"/>
      <c r="I15" s="451"/>
      <c r="J15" s="451"/>
      <c r="K15" s="451"/>
      <c r="L15" s="451"/>
      <c r="M15" s="451"/>
      <c r="N15" s="451"/>
      <c r="O15" s="1" t="s">
        <v>239</v>
      </c>
      <c r="P15" s="107" t="s">
        <v>245</v>
      </c>
      <c r="Q15" s="108" t="s">
        <v>246</v>
      </c>
      <c r="R15" s="452"/>
      <c r="S15" s="453"/>
      <c r="T15" s="289" t="s">
        <v>357</v>
      </c>
      <c r="U15" s="452"/>
      <c r="V15" s="453"/>
      <c r="W15" s="109" t="s">
        <v>247</v>
      </c>
      <c r="X15" s="99"/>
    </row>
    <row r="16" spans="1:24" ht="21.95" customHeight="1" thickTop="1" thickBot="1">
      <c r="A16" s="451"/>
      <c r="B16" s="451"/>
      <c r="C16" s="451"/>
      <c r="D16" s="451"/>
      <c r="E16" s="451"/>
      <c r="F16" s="451"/>
      <c r="G16" s="451"/>
      <c r="H16" s="451"/>
      <c r="I16" s="451"/>
      <c r="J16" s="451"/>
      <c r="K16" s="451"/>
      <c r="L16" s="451"/>
      <c r="M16" s="451"/>
      <c r="N16" s="451"/>
      <c r="P16" s="102" t="s">
        <v>240</v>
      </c>
      <c r="Q16" s="103" t="s">
        <v>244</v>
      </c>
      <c r="R16" s="290"/>
      <c r="S16" s="248" t="s">
        <v>241</v>
      </c>
      <c r="T16" s="290"/>
      <c r="U16" s="248" t="s">
        <v>242</v>
      </c>
      <c r="V16" s="290"/>
      <c r="W16" s="106" t="s">
        <v>243</v>
      </c>
      <c r="X16" s="99"/>
    </row>
    <row r="17" spans="1:23" ht="21.95" customHeight="1" thickTop="1" thickBot="1">
      <c r="A17" s="451"/>
      <c r="B17" s="451"/>
      <c r="C17" s="451"/>
      <c r="D17" s="451"/>
      <c r="E17" s="451"/>
      <c r="F17" s="451"/>
      <c r="G17" s="451"/>
      <c r="H17" s="451"/>
      <c r="I17" s="451"/>
      <c r="J17" s="451"/>
      <c r="K17" s="451"/>
      <c r="L17" s="451"/>
      <c r="M17" s="451"/>
      <c r="N17" s="451"/>
      <c r="P17" s="107" t="s">
        <v>356</v>
      </c>
      <c r="Q17" s="108"/>
      <c r="R17" s="454"/>
      <c r="S17" s="455"/>
      <c r="T17" s="455"/>
      <c r="U17" s="455"/>
      <c r="V17" s="456"/>
      <c r="W17" s="109" t="s">
        <v>14</v>
      </c>
    </row>
    <row r="18" spans="1:23" ht="21.95" customHeight="1" thickTop="1">
      <c r="A18" s="451"/>
      <c r="B18" s="451"/>
      <c r="C18" s="451"/>
      <c r="D18" s="451"/>
      <c r="E18" s="451"/>
      <c r="F18" s="451"/>
      <c r="G18" s="451"/>
      <c r="H18" s="451"/>
      <c r="I18" s="451"/>
      <c r="J18" s="451"/>
      <c r="K18" s="451"/>
      <c r="L18" s="451"/>
      <c r="M18" s="451"/>
      <c r="N18" s="451"/>
    </row>
    <row r="19" spans="1:23" ht="21.95" customHeight="1">
      <c r="A19" s="1" t="s">
        <v>6</v>
      </c>
    </row>
    <row r="20" spans="1:23" ht="21.95" customHeight="1">
      <c r="A20" s="1" t="s">
        <v>84</v>
      </c>
    </row>
    <row r="21" spans="1:23" ht="21.95" customHeight="1">
      <c r="A21" s="1" t="s">
        <v>85</v>
      </c>
    </row>
    <row r="22" spans="1:23" ht="21.95" customHeight="1">
      <c r="A22" s="1" t="s">
        <v>86</v>
      </c>
    </row>
    <row r="23" spans="1:23" ht="21.95" customHeight="1">
      <c r="A23" s="1" t="s">
        <v>87</v>
      </c>
    </row>
    <row r="24" spans="1:23" ht="21.95" customHeight="1">
      <c r="A24" s="1" t="s">
        <v>88</v>
      </c>
    </row>
    <row r="25" spans="1:23" ht="21.95" customHeight="1">
      <c r="A25" s="1" t="s">
        <v>89</v>
      </c>
    </row>
    <row r="26" spans="1:23" ht="21.95" customHeight="1">
      <c r="A26" s="1" t="s">
        <v>90</v>
      </c>
    </row>
    <row r="27" spans="1:23" ht="21.95" customHeight="1">
      <c r="A27" s="3"/>
    </row>
    <row r="28" spans="1:23" ht="25.5" customHeight="1">
      <c r="A28" s="3"/>
    </row>
    <row r="29" spans="1:23" ht="25.5" customHeight="1"/>
    <row r="30" spans="1:23" ht="25.5" customHeight="1"/>
    <row r="31" spans="1:23" ht="21.95" customHeight="1"/>
    <row r="32" spans="1:23" ht="21.95" customHeight="1"/>
    <row r="33" ht="21.95" customHeight="1"/>
    <row r="34" ht="21.95" customHeight="1"/>
    <row r="35" ht="21.95" customHeight="1"/>
    <row r="36" ht="21.95" customHeight="1"/>
    <row r="37" ht="21.95" customHeight="1"/>
    <row r="38" ht="21.95" customHeight="1"/>
    <row r="39" ht="21.95" customHeight="1"/>
    <row r="40" ht="21.95" customHeight="1"/>
    <row r="41" ht="21.95" customHeight="1"/>
    <row r="42" ht="21.95" customHeight="1"/>
    <row r="43" ht="21.95" customHeight="1"/>
    <row r="44" ht="21.95"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sheetData>
  <mergeCells count="10">
    <mergeCell ref="A15:N18"/>
    <mergeCell ref="R15:S15"/>
    <mergeCell ref="U15:V15"/>
    <mergeCell ref="R17:V17"/>
    <mergeCell ref="H2:N2"/>
    <mergeCell ref="F7:H7"/>
    <mergeCell ref="G8:N8"/>
    <mergeCell ref="G9:N9"/>
    <mergeCell ref="G10:N10"/>
    <mergeCell ref="A12:M13"/>
  </mergeCells>
  <phoneticPr fontId="1"/>
  <printOptions horizontalCentered="1"/>
  <pageMargins left="0.51181102362204722" right="0.51181102362204722" top="0.74803149606299213" bottom="0.74803149606299213" header="0.31496062992125984" footer="0.31496062992125984"/>
  <pageSetup paperSize="9" scale="98" orientation="portrait" r:id="rId1"/>
  <ignoredErrors>
    <ignoredError sqref="G8:N10" unlocked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B63B8-89FF-48D6-9A87-EA31194945CE}">
  <sheetPr>
    <tabColor rgb="FF0070C0"/>
  </sheetPr>
  <dimension ref="A1:Y26"/>
  <sheetViews>
    <sheetView view="pageBreakPreview" topLeftCell="A10" zoomScale="110" zoomScaleNormal="100" zoomScaleSheetLayoutView="110" workbookViewId="0">
      <selection activeCell="B13" sqref="B13:C13"/>
    </sheetView>
  </sheetViews>
  <sheetFormatPr defaultRowHeight="20.100000000000001" customHeight="1"/>
  <cols>
    <col min="1" max="1" width="14.875" style="8" customWidth="1"/>
    <col min="2" max="2" width="17.625" style="8" customWidth="1"/>
    <col min="3" max="3" width="14" style="8" customWidth="1"/>
    <col min="4" max="4" width="21.375" style="8" bestFit="1" customWidth="1"/>
    <col min="5" max="6" width="15.75" style="8" customWidth="1"/>
    <col min="7" max="16384" width="9" style="8"/>
  </cols>
  <sheetData>
    <row r="1" spans="1:25" ht="20.100000000000001" customHeight="1">
      <c r="A1" s="19" t="s">
        <v>91</v>
      </c>
    </row>
    <row r="2" spans="1:25" ht="20.100000000000001" customHeight="1">
      <c r="A2" s="20"/>
      <c r="B2" s="20"/>
      <c r="D2" s="20"/>
      <c r="E2" s="20"/>
      <c r="F2" s="20"/>
      <c r="G2" s="20"/>
      <c r="H2" s="20"/>
      <c r="I2" s="20"/>
      <c r="J2" s="20"/>
      <c r="K2" s="20"/>
      <c r="L2" s="20"/>
      <c r="M2" s="20"/>
      <c r="N2" s="20"/>
      <c r="O2" s="20"/>
      <c r="P2" s="20"/>
      <c r="Q2" s="20"/>
      <c r="R2" s="20"/>
      <c r="S2" s="20"/>
      <c r="T2" s="20"/>
      <c r="U2" s="20"/>
      <c r="V2" s="20"/>
      <c r="W2" s="20"/>
      <c r="X2" s="20"/>
    </row>
    <row r="3" spans="1:25" ht="20.100000000000001" customHeight="1">
      <c r="A3" s="298" t="str">
        <f>"令和"&amp;DBCS(TEXT('1号(交付申請)'!W6,"e"))&amp;"年度富山県介護テクノロジー定着支援事業補助金及び富山県通所・訪問系介護サービス事業所生産性向上支援事業補助金　実績報告書（別紙１）"</f>
        <v>令和８年度富山県介護テクノロジー定着支援事業補助金及び富山県通所・訪問系介護サービス事業所生産性向上支援事業補助金　実績報告書（別紙１）</v>
      </c>
      <c r="B3" s="298"/>
      <c r="C3" s="298"/>
      <c r="D3" s="298"/>
      <c r="E3" s="298"/>
      <c r="F3" s="298"/>
      <c r="G3" s="20"/>
      <c r="H3" s="20"/>
      <c r="I3" s="20"/>
      <c r="J3" s="20"/>
      <c r="K3" s="20"/>
      <c r="L3" s="20"/>
      <c r="M3" s="20"/>
      <c r="N3" s="20"/>
      <c r="O3" s="20"/>
      <c r="P3" s="20"/>
      <c r="Q3" s="20"/>
      <c r="R3" s="20"/>
      <c r="S3" s="20"/>
      <c r="T3" s="20"/>
      <c r="U3" s="20"/>
      <c r="V3" s="20"/>
      <c r="W3" s="20"/>
      <c r="X3" s="20"/>
    </row>
    <row r="4" spans="1:25" ht="20.100000000000001" customHeight="1">
      <c r="A4" s="298"/>
      <c r="B4" s="298"/>
      <c r="C4" s="298"/>
      <c r="D4" s="298"/>
      <c r="E4" s="298"/>
      <c r="F4" s="298"/>
      <c r="G4" s="20"/>
      <c r="H4" s="20"/>
      <c r="I4" s="20"/>
      <c r="J4" s="20"/>
      <c r="K4" s="20"/>
      <c r="L4" s="20"/>
      <c r="M4" s="20"/>
      <c r="N4" s="20"/>
      <c r="O4" s="20"/>
      <c r="P4" s="20"/>
      <c r="Q4" s="20"/>
      <c r="R4" s="20"/>
      <c r="S4" s="20"/>
      <c r="T4" s="20"/>
      <c r="U4" s="20"/>
      <c r="V4" s="20"/>
      <c r="W4" s="20"/>
      <c r="X4" s="20"/>
    </row>
    <row r="5" spans="1:25" ht="20.100000000000001" customHeight="1">
      <c r="A5" s="21" t="s">
        <v>16</v>
      </c>
      <c r="B5" s="21"/>
      <c r="C5" s="21"/>
      <c r="D5" s="21"/>
      <c r="E5" s="21"/>
      <c r="F5" s="21"/>
      <c r="G5" s="21"/>
      <c r="H5" s="21"/>
      <c r="I5" s="21"/>
      <c r="J5" s="21"/>
      <c r="K5" s="21"/>
      <c r="L5" s="21"/>
      <c r="M5" s="21"/>
      <c r="N5" s="21"/>
      <c r="O5" s="21"/>
      <c r="P5" s="21"/>
      <c r="Q5" s="21"/>
      <c r="R5" s="21"/>
      <c r="S5" s="21"/>
      <c r="T5" s="21"/>
      <c r="U5" s="21"/>
      <c r="V5" s="21"/>
      <c r="W5" s="21"/>
      <c r="X5" s="21"/>
    </row>
    <row r="6" spans="1:25" ht="20.100000000000001" customHeight="1">
      <c r="A6" s="20" t="s">
        <v>17</v>
      </c>
      <c r="B6" s="20"/>
      <c r="C6" s="20"/>
      <c r="D6" s="20"/>
      <c r="E6" s="20"/>
      <c r="F6" s="20"/>
      <c r="G6" s="22"/>
      <c r="H6" s="22"/>
      <c r="I6" s="22"/>
      <c r="J6" s="22"/>
      <c r="K6" s="22"/>
      <c r="L6" s="22"/>
      <c r="M6" s="22"/>
      <c r="N6" s="22"/>
      <c r="O6" s="22"/>
      <c r="P6" s="22"/>
      <c r="Q6" s="22"/>
      <c r="R6" s="22"/>
      <c r="S6" s="22"/>
      <c r="T6" s="22"/>
      <c r="U6" s="22"/>
      <c r="V6" s="22"/>
      <c r="W6" s="22"/>
      <c r="X6" s="22"/>
      <c r="Y6" s="23"/>
    </row>
    <row r="7" spans="1:25" ht="20.100000000000001" customHeight="1">
      <c r="A7" s="24" t="s">
        <v>18</v>
      </c>
      <c r="B7" s="461">
        <f>第３号!G9</f>
        <v>0</v>
      </c>
      <c r="C7" s="462"/>
      <c r="D7" s="110" t="s">
        <v>19</v>
      </c>
      <c r="E7" s="463">
        <f>'1号別紙'!E7</f>
        <v>0</v>
      </c>
      <c r="F7" s="463"/>
      <c r="G7" s="89" t="s">
        <v>92</v>
      </c>
      <c r="H7" s="26"/>
      <c r="I7" s="26"/>
      <c r="J7" s="26"/>
      <c r="K7" s="26"/>
      <c r="L7" s="26"/>
      <c r="M7" s="23"/>
      <c r="N7" s="26"/>
      <c r="O7" s="26"/>
      <c r="P7" s="26"/>
      <c r="Q7" s="26"/>
      <c r="R7" s="26"/>
      <c r="S7" s="26"/>
      <c r="T7" s="26"/>
      <c r="U7" s="26"/>
      <c r="V7" s="26"/>
      <c r="W7" s="26"/>
      <c r="X7" s="26"/>
      <c r="Y7" s="23"/>
    </row>
    <row r="8" spans="1:25" ht="20.100000000000001" customHeight="1">
      <c r="A8" s="24" t="s">
        <v>20</v>
      </c>
      <c r="B8" s="464">
        <f>'1号別紙'!B8</f>
        <v>0</v>
      </c>
      <c r="C8" s="465"/>
      <c r="D8" s="110" t="s">
        <v>21</v>
      </c>
      <c r="E8" s="463">
        <f>'1号別紙'!E8</f>
        <v>0</v>
      </c>
      <c r="F8" s="463"/>
      <c r="G8" s="26"/>
      <c r="H8" s="26"/>
      <c r="I8" s="26"/>
      <c r="J8" s="26"/>
      <c r="K8" s="26"/>
      <c r="L8" s="26"/>
      <c r="M8" s="23"/>
      <c r="N8" s="26"/>
      <c r="O8" s="26"/>
      <c r="P8" s="26"/>
      <c r="Q8" s="26"/>
      <c r="R8" s="26"/>
      <c r="S8" s="27"/>
      <c r="T8" s="27"/>
      <c r="U8" s="27"/>
      <c r="V8" s="27"/>
      <c r="W8" s="27"/>
      <c r="X8" s="27"/>
      <c r="Y8" s="23"/>
    </row>
    <row r="9" spans="1:25" ht="20.100000000000001" customHeight="1">
      <c r="A9" s="28"/>
      <c r="B9" s="28"/>
      <c r="C9" s="28"/>
      <c r="D9" s="28"/>
      <c r="E9" s="28"/>
      <c r="F9" s="28"/>
      <c r="G9" s="29"/>
      <c r="H9" s="29"/>
      <c r="I9" s="29"/>
      <c r="J9" s="29"/>
      <c r="K9" s="29"/>
      <c r="L9" s="29"/>
      <c r="M9" s="29"/>
      <c r="N9" s="29"/>
      <c r="O9" s="29"/>
      <c r="P9" s="29"/>
      <c r="Q9" s="29"/>
      <c r="R9" s="29"/>
      <c r="S9" s="29"/>
      <c r="T9" s="29"/>
      <c r="U9" s="29"/>
      <c r="V9" s="29"/>
      <c r="W9" s="29"/>
      <c r="X9" s="29"/>
      <c r="Y9" s="23"/>
    </row>
    <row r="10" spans="1:25" ht="20.100000000000001" customHeight="1">
      <c r="A10" s="28" t="s">
        <v>465</v>
      </c>
      <c r="B10" s="28"/>
      <c r="C10" s="28"/>
      <c r="D10" s="28"/>
      <c r="E10" s="28"/>
      <c r="F10" s="28"/>
      <c r="G10" s="28"/>
      <c r="H10" s="28"/>
      <c r="I10" s="28"/>
      <c r="J10" s="28"/>
      <c r="K10" s="28"/>
      <c r="L10" s="28"/>
      <c r="M10" s="28"/>
      <c r="N10" s="28"/>
      <c r="O10" s="28"/>
      <c r="P10" s="28"/>
      <c r="Q10" s="28"/>
      <c r="R10" s="28"/>
      <c r="S10" s="28"/>
      <c r="T10" s="28"/>
      <c r="U10" s="28"/>
      <c r="V10" s="28"/>
      <c r="W10" s="28"/>
      <c r="X10" s="28"/>
    </row>
    <row r="11" spans="1:25" ht="20.100000000000001" customHeight="1">
      <c r="A11" s="320" t="s">
        <v>425</v>
      </c>
      <c r="B11" s="321" t="s">
        <v>349</v>
      </c>
      <c r="C11" s="288" t="s">
        <v>326</v>
      </c>
      <c r="D11" s="299">
        <f>'4-2号(ロボ)'!P25</f>
        <v>0</v>
      </c>
      <c r="E11" s="299"/>
      <c r="F11" s="299"/>
      <c r="G11" s="33"/>
      <c r="H11" s="33"/>
      <c r="I11" s="33"/>
      <c r="J11" s="33"/>
      <c r="K11" s="31"/>
      <c r="L11" s="34"/>
      <c r="M11" s="34"/>
      <c r="N11" s="34"/>
      <c r="O11" s="34"/>
      <c r="P11" s="34"/>
      <c r="Q11" s="34"/>
      <c r="R11" s="34"/>
      <c r="S11" s="34"/>
      <c r="T11" s="34"/>
      <c r="U11" s="34"/>
      <c r="V11" s="34"/>
      <c r="W11" s="34"/>
      <c r="X11" s="34"/>
      <c r="Y11" s="31"/>
    </row>
    <row r="12" spans="1:25" ht="20.100000000000001" customHeight="1">
      <c r="A12" s="320"/>
      <c r="B12" s="322"/>
      <c r="C12" s="288" t="s">
        <v>474</v>
      </c>
      <c r="D12" s="299">
        <f>'4-2号(ソフト)'!V25</f>
        <v>0</v>
      </c>
      <c r="E12" s="299"/>
      <c r="F12" s="299"/>
      <c r="G12" s="33"/>
      <c r="H12" s="33"/>
      <c r="I12" s="33"/>
      <c r="J12" s="33"/>
      <c r="K12" s="31"/>
      <c r="L12" s="34"/>
      <c r="M12" s="34"/>
      <c r="N12" s="34"/>
      <c r="O12" s="34"/>
      <c r="P12" s="34"/>
      <c r="Q12" s="34"/>
      <c r="R12" s="34"/>
      <c r="S12" s="34"/>
      <c r="T12" s="34"/>
      <c r="U12" s="34"/>
      <c r="V12" s="34"/>
      <c r="W12" s="34"/>
      <c r="X12" s="34"/>
      <c r="Y12" s="31"/>
    </row>
    <row r="13" spans="1:25" ht="20.100000000000001" customHeight="1">
      <c r="A13" s="320"/>
      <c r="B13" s="323" t="s">
        <v>350</v>
      </c>
      <c r="C13" s="324"/>
      <c r="D13" s="299">
        <f>'4-2号(パケ)'!V25</f>
        <v>0</v>
      </c>
      <c r="E13" s="299"/>
      <c r="F13" s="299"/>
      <c r="G13" s="33"/>
      <c r="H13" s="33"/>
      <c r="I13" s="33"/>
      <c r="J13" s="33"/>
      <c r="K13" s="31"/>
      <c r="L13" s="34"/>
      <c r="M13" s="34"/>
      <c r="N13" s="34"/>
      <c r="O13" s="34"/>
      <c r="P13" s="34"/>
      <c r="Q13" s="34"/>
      <c r="R13" s="34"/>
      <c r="S13" s="34"/>
      <c r="T13" s="34"/>
      <c r="U13" s="34"/>
      <c r="V13" s="34"/>
      <c r="W13" s="34"/>
      <c r="X13" s="34"/>
      <c r="Y13" s="31"/>
    </row>
    <row r="14" spans="1:25" ht="20.100000000000001" customHeight="1">
      <c r="A14" s="320"/>
      <c r="B14" s="323" t="s">
        <v>353</v>
      </c>
      <c r="C14" s="324"/>
      <c r="D14" s="299">
        <f>SUM(D11:F13)</f>
        <v>0</v>
      </c>
      <c r="E14" s="299"/>
      <c r="F14" s="299"/>
      <c r="G14" s="33"/>
      <c r="H14" s="33"/>
      <c r="I14" s="33"/>
      <c r="J14" s="33"/>
      <c r="K14" s="31"/>
      <c r="L14" s="34"/>
      <c r="M14" s="34"/>
      <c r="N14" s="34"/>
      <c r="O14" s="34"/>
      <c r="P14" s="34"/>
      <c r="Q14" s="34"/>
      <c r="R14" s="34"/>
      <c r="S14" s="34"/>
      <c r="T14" s="34"/>
      <c r="U14" s="34"/>
      <c r="V14" s="34"/>
      <c r="W14" s="34"/>
      <c r="X14" s="34"/>
      <c r="Y14" s="31"/>
    </row>
    <row r="15" spans="1:25" ht="20.100000000000001" customHeight="1">
      <c r="A15" s="320"/>
      <c r="B15" s="325" t="s">
        <v>354</v>
      </c>
      <c r="C15" s="326"/>
      <c r="D15" s="334">
        <v>17000000</v>
      </c>
      <c r="E15" s="334"/>
      <c r="F15" s="334"/>
      <c r="G15" s="31"/>
      <c r="H15" s="31"/>
      <c r="I15" s="31"/>
      <c r="J15" s="31"/>
      <c r="K15" s="31"/>
      <c r="L15" s="31"/>
      <c r="M15" s="31"/>
      <c r="N15" s="31"/>
      <c r="O15" s="31"/>
      <c r="P15" s="31"/>
      <c r="Q15" s="31"/>
      <c r="R15" s="31"/>
      <c r="S15" s="31"/>
      <c r="T15" s="31"/>
      <c r="U15" s="31"/>
      <c r="V15" s="31"/>
      <c r="W15" s="31"/>
      <c r="X15" s="31"/>
      <c r="Y15" s="31"/>
    </row>
    <row r="16" spans="1:25" ht="20.100000000000001" customHeight="1">
      <c r="A16" s="320"/>
      <c r="B16" s="325" t="s">
        <v>427</v>
      </c>
      <c r="C16" s="326"/>
      <c r="D16" s="335">
        <f>MIN(D14,D15)</f>
        <v>0</v>
      </c>
      <c r="E16" s="336"/>
      <c r="F16" s="336"/>
      <c r="G16" s="31"/>
      <c r="H16" s="31"/>
      <c r="I16" s="31"/>
      <c r="J16" s="31"/>
      <c r="K16" s="31"/>
      <c r="L16" s="31"/>
      <c r="M16" s="31"/>
      <c r="N16" s="31"/>
      <c r="O16" s="31"/>
      <c r="P16" s="31"/>
      <c r="Q16" s="31"/>
      <c r="R16" s="31"/>
      <c r="S16" s="31"/>
      <c r="T16" s="31"/>
      <c r="U16" s="31"/>
      <c r="V16" s="31"/>
      <c r="W16" s="31"/>
      <c r="X16" s="31"/>
      <c r="Y16" s="31"/>
    </row>
    <row r="17" spans="1:25" ht="20.100000000000001" customHeight="1" thickBot="1">
      <c r="A17" s="332" t="s">
        <v>426</v>
      </c>
      <c r="B17" s="333"/>
      <c r="C17" s="244" t="s">
        <v>428</v>
      </c>
      <c r="D17" s="318">
        <f>'4-2号(訪問通所) '!P25</f>
        <v>0</v>
      </c>
      <c r="E17" s="319"/>
      <c r="F17" s="319"/>
      <c r="G17" s="31"/>
      <c r="H17" s="31"/>
      <c r="I17" s="31"/>
      <c r="J17" s="31"/>
      <c r="K17" s="31"/>
      <c r="L17" s="31"/>
      <c r="M17" s="31"/>
      <c r="N17" s="31"/>
      <c r="O17" s="31"/>
      <c r="P17" s="31"/>
      <c r="Q17" s="31"/>
      <c r="R17" s="31"/>
      <c r="S17" s="31"/>
      <c r="T17" s="31"/>
      <c r="U17" s="31"/>
      <c r="V17" s="31"/>
      <c r="W17" s="31"/>
      <c r="X17" s="31"/>
      <c r="Y17" s="31"/>
    </row>
    <row r="18" spans="1:25" ht="20.100000000000001" customHeight="1" thickTop="1">
      <c r="A18" s="329" t="s">
        <v>464</v>
      </c>
      <c r="B18" s="330"/>
      <c r="C18" s="331"/>
      <c r="D18" s="327">
        <f>D16+D17</f>
        <v>0</v>
      </c>
      <c r="E18" s="328"/>
      <c r="F18" s="328"/>
      <c r="G18" s="28"/>
      <c r="H18" s="28"/>
      <c r="I18" s="28"/>
      <c r="J18" s="28"/>
      <c r="K18" s="28"/>
      <c r="L18" s="28"/>
      <c r="M18" s="28"/>
      <c r="N18" s="28"/>
      <c r="O18" s="28"/>
      <c r="P18" s="28"/>
      <c r="Q18" s="28"/>
      <c r="R18" s="28"/>
      <c r="S18" s="28"/>
      <c r="T18" s="28"/>
    </row>
    <row r="19" spans="1:25" ht="20.100000000000001" customHeight="1">
      <c r="A19" s="113"/>
      <c r="B19" s="113"/>
      <c r="C19" s="113"/>
      <c r="D19" s="114"/>
      <c r="E19" s="115"/>
      <c r="F19" s="115"/>
      <c r="G19" s="31"/>
      <c r="H19" s="31"/>
      <c r="I19" s="31"/>
      <c r="J19" s="31"/>
      <c r="K19" s="31"/>
      <c r="L19" s="31"/>
      <c r="M19" s="31"/>
      <c r="N19" s="31"/>
      <c r="O19" s="31"/>
      <c r="P19" s="31"/>
      <c r="Q19" s="31"/>
      <c r="R19" s="31"/>
      <c r="S19" s="31"/>
      <c r="T19" s="31"/>
      <c r="U19" s="31"/>
      <c r="V19" s="31"/>
      <c r="W19" s="31"/>
      <c r="X19" s="31"/>
      <c r="Y19" s="31"/>
    </row>
    <row r="20" spans="1:25" ht="20.100000000000001" customHeight="1">
      <c r="A20" s="8" t="s">
        <v>355</v>
      </c>
      <c r="G20" s="90"/>
    </row>
    <row r="21" spans="1:25" ht="20.100000000000001" customHeight="1">
      <c r="A21" s="316" t="s">
        <v>24</v>
      </c>
      <c r="B21" s="317"/>
      <c r="C21" s="466">
        <f>'1号別紙'!C22</f>
        <v>0</v>
      </c>
      <c r="D21" s="467"/>
      <c r="G21" s="90" t="s">
        <v>92</v>
      </c>
    </row>
    <row r="22" spans="1:25" ht="20.100000000000001" customHeight="1">
      <c r="A22" s="316" t="s">
        <v>25</v>
      </c>
      <c r="B22" s="317"/>
      <c r="C22" s="466">
        <f>'1号別紙'!C23</f>
        <v>0</v>
      </c>
      <c r="D22" s="467"/>
    </row>
    <row r="23" spans="1:25" ht="20.100000000000001" customHeight="1">
      <c r="A23" s="316" t="s">
        <v>26</v>
      </c>
      <c r="B23" s="317"/>
      <c r="C23" s="466">
        <f>'1号別紙'!C24</f>
        <v>0</v>
      </c>
      <c r="D23" s="467"/>
    </row>
    <row r="24" spans="1:25" ht="20.100000000000001" customHeight="1">
      <c r="A24" s="316" t="s">
        <v>250</v>
      </c>
      <c r="B24" s="317"/>
      <c r="C24" s="466">
        <f>'1号別紙'!C25</f>
        <v>0</v>
      </c>
      <c r="D24" s="467"/>
    </row>
    <row r="25" spans="1:25" ht="20.100000000000001" customHeight="1">
      <c r="A25" s="316" t="s">
        <v>28</v>
      </c>
      <c r="B25" s="317"/>
      <c r="C25" s="466">
        <f>'1号別紙'!C26</f>
        <v>0</v>
      </c>
      <c r="D25" s="467"/>
    </row>
    <row r="26" spans="1:25" ht="20.100000000000001" customHeight="1">
      <c r="A26" s="316" t="s">
        <v>30</v>
      </c>
      <c r="B26" s="317"/>
      <c r="C26" s="466">
        <f>'1号別紙'!C27</f>
        <v>0</v>
      </c>
      <c r="D26" s="467"/>
    </row>
  </sheetData>
  <mergeCells count="33">
    <mergeCell ref="A25:B25"/>
    <mergeCell ref="C25:D25"/>
    <mergeCell ref="A26:B26"/>
    <mergeCell ref="C26:D26"/>
    <mergeCell ref="C22:D22"/>
    <mergeCell ref="A23:B23"/>
    <mergeCell ref="C23:D23"/>
    <mergeCell ref="A24:B24"/>
    <mergeCell ref="C24:D24"/>
    <mergeCell ref="A22:B22"/>
    <mergeCell ref="A3:F4"/>
    <mergeCell ref="A11:A16"/>
    <mergeCell ref="B11:B12"/>
    <mergeCell ref="D11:F11"/>
    <mergeCell ref="D12:F12"/>
    <mergeCell ref="B13:C13"/>
    <mergeCell ref="D13:F13"/>
    <mergeCell ref="B14:C14"/>
    <mergeCell ref="D14:F14"/>
    <mergeCell ref="B15:C15"/>
    <mergeCell ref="D15:F15"/>
    <mergeCell ref="B16:C16"/>
    <mergeCell ref="D16:F16"/>
    <mergeCell ref="A21:B21"/>
    <mergeCell ref="B7:C7"/>
    <mergeCell ref="E7:F7"/>
    <mergeCell ref="B8:C8"/>
    <mergeCell ref="E8:F8"/>
    <mergeCell ref="A17:B17"/>
    <mergeCell ref="D17:F17"/>
    <mergeCell ref="A18:C18"/>
    <mergeCell ref="D18:F18"/>
    <mergeCell ref="C21:D21"/>
  </mergeCells>
  <phoneticPr fontId="1"/>
  <pageMargins left="0.7" right="0.7" top="0.75" bottom="0.75" header="0.3" footer="0.3"/>
  <pageSetup paperSize="9" scale="81" orientation="portrait" r:id="rId1"/>
  <ignoredErrors>
    <ignoredError sqref="B8 E7:F8 C21:C22 C23:D26" unlockedFormula="1"/>
  </ignoredError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149C5-CC47-472A-AEDB-2A53807A185D}">
  <sheetPr>
    <tabColor rgb="FF0070C0"/>
    <pageSetUpPr fitToPage="1"/>
  </sheetPr>
  <dimension ref="A1:T56"/>
  <sheetViews>
    <sheetView view="pageBreakPreview" topLeftCell="A6" zoomScaleNormal="100" zoomScaleSheetLayoutView="100" workbookViewId="0">
      <selection activeCell="Q17" sqref="Q17"/>
    </sheetView>
  </sheetViews>
  <sheetFormatPr defaultRowHeight="13.5"/>
  <cols>
    <col min="1" max="1" width="22.125" style="8" customWidth="1"/>
    <col min="2" max="2" width="19.75" style="8" customWidth="1"/>
    <col min="3" max="3" width="7" style="8" customWidth="1"/>
    <col min="4" max="4" width="17.625" style="8" customWidth="1"/>
    <col min="5" max="5" width="5.875" style="8" customWidth="1"/>
    <col min="6" max="6" width="11.875" style="8" customWidth="1"/>
    <col min="7" max="7" width="6.875" style="8" customWidth="1"/>
    <col min="8" max="8" width="6.375" style="8" customWidth="1"/>
    <col min="9" max="10" width="7.125" style="8" customWidth="1"/>
    <col min="11" max="11" width="12.875" style="8" customWidth="1"/>
    <col min="12" max="12" width="12.375" style="8" customWidth="1"/>
    <col min="13" max="15" width="12.875" style="8" customWidth="1"/>
    <col min="16" max="16" width="14.5" style="8" customWidth="1"/>
    <col min="17" max="17" width="17.125" style="8" customWidth="1"/>
    <col min="18" max="16384" width="9" style="8"/>
  </cols>
  <sheetData>
    <row r="1" spans="1:18">
      <c r="A1" s="8" t="s">
        <v>358</v>
      </c>
    </row>
    <row r="2" spans="1:18" ht="18" customHeight="1">
      <c r="A2" s="337" t="str">
        <f>"令和"&amp;DBCS(TEXT('1号(交付申請)'!W6,"e"))&amp;"年度富山県介護テクノロジー定着支援事業　補助金精算額調書（(1)介護テクノロジー等の導入支援事業【介護ロボット等】）"</f>
        <v>令和８年度富山県介護テクノロジー定着支援事業　補助金精算額調書（(1)介護テクノロジー等の導入支援事業【介護ロボット等】）</v>
      </c>
      <c r="B2" s="337"/>
      <c r="C2" s="337"/>
      <c r="D2" s="337"/>
      <c r="E2" s="337"/>
      <c r="F2" s="337"/>
      <c r="G2" s="337"/>
      <c r="H2" s="337"/>
      <c r="I2" s="337"/>
      <c r="J2" s="337"/>
      <c r="K2" s="337"/>
      <c r="L2" s="337"/>
      <c r="M2" s="337"/>
      <c r="N2" s="337"/>
      <c r="O2" s="337"/>
      <c r="P2" s="337"/>
    </row>
    <row r="3" spans="1:18" ht="14.25" thickBot="1"/>
    <row r="4" spans="1:18" ht="19.5" thickBot="1">
      <c r="M4" s="128" t="s">
        <v>18</v>
      </c>
      <c r="N4" s="345">
        <f>'1号(交付申請)'!F8</f>
        <v>0</v>
      </c>
      <c r="O4" s="346"/>
      <c r="P4" s="347"/>
    </row>
    <row r="6" spans="1:18">
      <c r="P6" s="132" t="s">
        <v>249</v>
      </c>
    </row>
    <row r="7" spans="1:18" s="130" customFormat="1" ht="15.75" customHeight="1">
      <c r="A7" s="343" t="s">
        <v>31</v>
      </c>
      <c r="B7" s="343" t="s">
        <v>359</v>
      </c>
      <c r="C7" s="344" t="s">
        <v>385</v>
      </c>
      <c r="D7" s="343" t="s">
        <v>360</v>
      </c>
      <c r="E7" s="343"/>
      <c r="F7" s="343" t="s">
        <v>361</v>
      </c>
      <c r="G7" s="316" t="s">
        <v>363</v>
      </c>
      <c r="H7" s="356"/>
      <c r="I7" s="356"/>
      <c r="J7" s="317"/>
      <c r="K7" s="342" t="s">
        <v>362</v>
      </c>
      <c r="L7" s="344" t="s">
        <v>414</v>
      </c>
      <c r="M7" s="342" t="s">
        <v>325</v>
      </c>
      <c r="N7" s="342" t="s">
        <v>410</v>
      </c>
      <c r="O7" s="342" t="s">
        <v>323</v>
      </c>
      <c r="P7" s="342" t="s">
        <v>411</v>
      </c>
    </row>
    <row r="8" spans="1:18" s="130" customFormat="1" ht="15.75" customHeight="1">
      <c r="A8" s="343"/>
      <c r="B8" s="343"/>
      <c r="C8" s="342"/>
      <c r="D8" s="343"/>
      <c r="E8" s="343"/>
      <c r="F8" s="343"/>
      <c r="G8" s="156" t="s">
        <v>283</v>
      </c>
      <c r="H8" s="156" t="s">
        <v>101</v>
      </c>
      <c r="I8" s="156" t="s">
        <v>103</v>
      </c>
      <c r="J8" s="348" t="s">
        <v>403</v>
      </c>
      <c r="K8" s="342"/>
      <c r="L8" s="342"/>
      <c r="M8" s="342"/>
      <c r="N8" s="342"/>
      <c r="O8" s="342"/>
      <c r="P8" s="342"/>
    </row>
    <row r="9" spans="1:18" s="130" customFormat="1" ht="15.75" customHeight="1">
      <c r="A9" s="343"/>
      <c r="B9" s="343"/>
      <c r="C9" s="342"/>
      <c r="D9" s="127" t="s">
        <v>32</v>
      </c>
      <c r="E9" s="127" t="s">
        <v>33</v>
      </c>
      <c r="F9" s="343"/>
      <c r="G9" s="156" t="s">
        <v>33</v>
      </c>
      <c r="H9" s="156" t="s">
        <v>33</v>
      </c>
      <c r="I9" s="156" t="s">
        <v>33</v>
      </c>
      <c r="J9" s="349"/>
      <c r="K9" s="342"/>
      <c r="L9" s="342"/>
      <c r="M9" s="342"/>
      <c r="N9" s="342"/>
      <c r="O9" s="342"/>
      <c r="P9" s="342"/>
    </row>
    <row r="10" spans="1:18" s="130" customFormat="1" ht="15.75" customHeight="1">
      <c r="A10" s="225"/>
      <c r="B10" s="225"/>
      <c r="C10" s="226"/>
      <c r="D10" s="225"/>
      <c r="E10" s="225"/>
      <c r="F10" s="225"/>
      <c r="G10" s="225"/>
      <c r="H10" s="225"/>
      <c r="I10" s="225"/>
      <c r="J10" s="225"/>
      <c r="K10" s="127" t="s">
        <v>373</v>
      </c>
      <c r="L10" s="140" t="s">
        <v>374</v>
      </c>
      <c r="M10" s="127" t="s">
        <v>375</v>
      </c>
      <c r="N10" s="140" t="s">
        <v>376</v>
      </c>
      <c r="O10" s="140" t="s">
        <v>377</v>
      </c>
      <c r="P10" s="156" t="s">
        <v>379</v>
      </c>
    </row>
    <row r="11" spans="1:18" ht="27" customHeight="1">
      <c r="A11" s="184">
        <f>'1-2号(ロボ)'!A11</f>
        <v>0</v>
      </c>
      <c r="B11" s="185">
        <f>'1-2号(ロボ)'!B11</f>
        <v>0</v>
      </c>
      <c r="C11" s="186">
        <f>'1-2号(ロボ)'!C11</f>
        <v>0</v>
      </c>
      <c r="D11" s="184">
        <f>'1-2号(ロボ)'!D11</f>
        <v>0</v>
      </c>
      <c r="E11" s="187">
        <f>'1-2号(ロボ)'!E11</f>
        <v>0</v>
      </c>
      <c r="F11" s="186">
        <f>'1-2号(ロボ)'!F11</f>
        <v>0</v>
      </c>
      <c r="G11" s="194">
        <f>'1-2号(ロボ)'!G11</f>
        <v>0</v>
      </c>
      <c r="H11" s="194">
        <f>'1-2号(ロボ)'!H11</f>
        <v>0</v>
      </c>
      <c r="I11" s="194">
        <f>'1-2号(ロボ)'!I11</f>
        <v>0</v>
      </c>
      <c r="J11" s="195">
        <f>'1-2号(ロボ)'!J11</f>
        <v>0</v>
      </c>
      <c r="K11" s="138"/>
      <c r="L11" s="138"/>
      <c r="M11" s="18">
        <f>K11-L11</f>
        <v>0</v>
      </c>
      <c r="N11" s="51">
        <f t="shared" ref="N11:N20" si="0">ROUNDDOWN(M11*$R$23,-3)</f>
        <v>0</v>
      </c>
      <c r="O11" s="16" t="str">
        <f>IFERROR((VLOOKUP(F11,$Q$11:$S$24,2,FALSE)*E11),"")</f>
        <v/>
      </c>
      <c r="P11" s="16">
        <f t="shared" ref="P11:P20" si="1">IFERROR(MIN(N11,O11),"")</f>
        <v>0</v>
      </c>
      <c r="Q11" s="8" t="s">
        <v>366</v>
      </c>
      <c r="R11" s="8">
        <v>1000000</v>
      </c>
    </row>
    <row r="12" spans="1:18" ht="27" customHeight="1">
      <c r="A12" s="184">
        <f>'1-2号(ロボ)'!A12</f>
        <v>0</v>
      </c>
      <c r="B12" s="185">
        <f>'1-2号(ロボ)'!B12</f>
        <v>0</v>
      </c>
      <c r="C12" s="186">
        <f>'1-2号(ロボ)'!C12</f>
        <v>0</v>
      </c>
      <c r="D12" s="184">
        <f>'1-2号(ロボ)'!D12</f>
        <v>0</v>
      </c>
      <c r="E12" s="187">
        <f>'1-2号(ロボ)'!E12</f>
        <v>0</v>
      </c>
      <c r="F12" s="186">
        <f>'1-2号(ロボ)'!F12</f>
        <v>0</v>
      </c>
      <c r="G12" s="194">
        <f>'1-2号(ロボ)'!G12</f>
        <v>0</v>
      </c>
      <c r="H12" s="194">
        <f>'1-2号(ロボ)'!H12</f>
        <v>0</v>
      </c>
      <c r="I12" s="194">
        <f>'1-2号(ロボ)'!I12</f>
        <v>0</v>
      </c>
      <c r="J12" s="195">
        <f>'1-2号(ロボ)'!J12</f>
        <v>0</v>
      </c>
      <c r="K12" s="138"/>
      <c r="L12" s="138"/>
      <c r="M12" s="18">
        <f t="shared" ref="M12:M20" si="2">K12-L12</f>
        <v>0</v>
      </c>
      <c r="N12" s="51">
        <f t="shared" si="0"/>
        <v>0</v>
      </c>
      <c r="O12" s="16" t="str">
        <f t="shared" ref="O12:O20" si="3">IFERROR((VLOOKUP(F12,$Q$11:$S$24,2,FALSE)*E12),"")</f>
        <v/>
      </c>
      <c r="P12" s="16">
        <f t="shared" si="1"/>
        <v>0</v>
      </c>
      <c r="Q12" s="8" t="s">
        <v>93</v>
      </c>
      <c r="R12" s="8">
        <v>300000</v>
      </c>
    </row>
    <row r="13" spans="1:18" ht="27" customHeight="1">
      <c r="A13" s="184">
        <f>'1-2号(ロボ)'!A13</f>
        <v>0</v>
      </c>
      <c r="B13" s="185">
        <f>'1-2号(ロボ)'!B13</f>
        <v>0</v>
      </c>
      <c r="C13" s="186">
        <f>'1-2号(ロボ)'!C13</f>
        <v>0</v>
      </c>
      <c r="D13" s="184">
        <f>'1-2号(ロボ)'!D13</f>
        <v>0</v>
      </c>
      <c r="E13" s="187">
        <f>'1-2号(ロボ)'!E13</f>
        <v>0</v>
      </c>
      <c r="F13" s="186">
        <f>'1-2号(ロボ)'!F13</f>
        <v>0</v>
      </c>
      <c r="G13" s="194">
        <f>'1-2号(ロボ)'!G13</f>
        <v>0</v>
      </c>
      <c r="H13" s="194">
        <f>'1-2号(ロボ)'!H13</f>
        <v>0</v>
      </c>
      <c r="I13" s="194">
        <f>'1-2号(ロボ)'!I13</f>
        <v>0</v>
      </c>
      <c r="J13" s="195">
        <f>'1-2号(ロボ)'!J13</f>
        <v>0</v>
      </c>
      <c r="K13" s="138"/>
      <c r="L13" s="138"/>
      <c r="M13" s="18">
        <f t="shared" si="2"/>
        <v>0</v>
      </c>
      <c r="N13" s="51">
        <f t="shared" si="0"/>
        <v>0</v>
      </c>
      <c r="O13" s="16" t="str">
        <f t="shared" si="3"/>
        <v/>
      </c>
      <c r="P13" s="16">
        <f t="shared" si="1"/>
        <v>0</v>
      </c>
      <c r="Q13" s="8" t="s">
        <v>94</v>
      </c>
      <c r="R13" s="8">
        <v>300000</v>
      </c>
    </row>
    <row r="14" spans="1:18" ht="27" customHeight="1">
      <c r="A14" s="184">
        <f>'1-2号(ロボ)'!A14</f>
        <v>0</v>
      </c>
      <c r="B14" s="185">
        <f>'1-2号(ロボ)'!B14</f>
        <v>0</v>
      </c>
      <c r="C14" s="186">
        <f>'1-2号(ロボ)'!C14</f>
        <v>0</v>
      </c>
      <c r="D14" s="184">
        <f>'1-2号(ロボ)'!D14</f>
        <v>0</v>
      </c>
      <c r="E14" s="187">
        <f>'1-2号(ロボ)'!E14</f>
        <v>0</v>
      </c>
      <c r="F14" s="186">
        <f>'1-2号(ロボ)'!F14</f>
        <v>0</v>
      </c>
      <c r="G14" s="194">
        <f>'1-2号(ロボ)'!G14</f>
        <v>0</v>
      </c>
      <c r="H14" s="194">
        <f>'1-2号(ロボ)'!H14</f>
        <v>0</v>
      </c>
      <c r="I14" s="194">
        <f>'1-2号(ロボ)'!I14</f>
        <v>0</v>
      </c>
      <c r="J14" s="195">
        <f>'1-2号(ロボ)'!J14</f>
        <v>0</v>
      </c>
      <c r="K14" s="138"/>
      <c r="L14" s="138"/>
      <c r="M14" s="18">
        <f t="shared" si="2"/>
        <v>0</v>
      </c>
      <c r="N14" s="51">
        <f t="shared" si="0"/>
        <v>0</v>
      </c>
      <c r="O14" s="16" t="str">
        <f t="shared" si="3"/>
        <v/>
      </c>
      <c r="P14" s="16">
        <f t="shared" si="1"/>
        <v>0</v>
      </c>
      <c r="Q14" s="8" t="s">
        <v>368</v>
      </c>
      <c r="R14" s="8">
        <v>300000</v>
      </c>
    </row>
    <row r="15" spans="1:18" ht="27" customHeight="1">
      <c r="A15" s="184">
        <f>'1-2号(ロボ)'!A15</f>
        <v>0</v>
      </c>
      <c r="B15" s="185">
        <f>'1-2号(ロボ)'!B15</f>
        <v>0</v>
      </c>
      <c r="C15" s="186">
        <f>'1-2号(ロボ)'!C15</f>
        <v>0</v>
      </c>
      <c r="D15" s="184">
        <f>'1-2号(ロボ)'!D15</f>
        <v>0</v>
      </c>
      <c r="E15" s="187">
        <f>'1-2号(ロボ)'!E15</f>
        <v>0</v>
      </c>
      <c r="F15" s="186">
        <f>'1-2号(ロボ)'!F15</f>
        <v>0</v>
      </c>
      <c r="G15" s="194">
        <f>'1-2号(ロボ)'!G15</f>
        <v>0</v>
      </c>
      <c r="H15" s="194">
        <f>'1-2号(ロボ)'!H15</f>
        <v>0</v>
      </c>
      <c r="I15" s="194">
        <f>'1-2号(ロボ)'!I15</f>
        <v>0</v>
      </c>
      <c r="J15" s="195">
        <f>'1-2号(ロボ)'!J15</f>
        <v>0</v>
      </c>
      <c r="K15" s="138"/>
      <c r="L15" s="138"/>
      <c r="M15" s="18">
        <f t="shared" si="2"/>
        <v>0</v>
      </c>
      <c r="N15" s="51">
        <f t="shared" si="0"/>
        <v>0</v>
      </c>
      <c r="O15" s="16" t="str">
        <f t="shared" si="3"/>
        <v/>
      </c>
      <c r="P15" s="16">
        <f t="shared" si="1"/>
        <v>0</v>
      </c>
      <c r="Q15" s="8" t="s">
        <v>369</v>
      </c>
      <c r="R15" s="8">
        <v>300000</v>
      </c>
    </row>
    <row r="16" spans="1:18" ht="27" customHeight="1">
      <c r="A16" s="184">
        <f>'1-2号(ロボ)'!A16</f>
        <v>0</v>
      </c>
      <c r="B16" s="185">
        <f>'1-2号(ロボ)'!B16</f>
        <v>0</v>
      </c>
      <c r="C16" s="186">
        <f>'1-2号(ロボ)'!C16</f>
        <v>0</v>
      </c>
      <c r="D16" s="184">
        <f>'1-2号(ロボ)'!D16</f>
        <v>0</v>
      </c>
      <c r="E16" s="187">
        <f>'1-2号(ロボ)'!E16</f>
        <v>0</v>
      </c>
      <c r="F16" s="186">
        <f>'1-2号(ロボ)'!F16</f>
        <v>0</v>
      </c>
      <c r="G16" s="194">
        <f>'1-2号(ロボ)'!G16</f>
        <v>0</v>
      </c>
      <c r="H16" s="194">
        <f>'1-2号(ロボ)'!H16</f>
        <v>0</v>
      </c>
      <c r="I16" s="194">
        <f>'1-2号(ロボ)'!I16</f>
        <v>0</v>
      </c>
      <c r="J16" s="195">
        <f>'1-2号(ロボ)'!J16</f>
        <v>0</v>
      </c>
      <c r="K16" s="138"/>
      <c r="L16" s="138"/>
      <c r="M16" s="18">
        <f t="shared" si="2"/>
        <v>0</v>
      </c>
      <c r="N16" s="51">
        <f t="shared" si="0"/>
        <v>0</v>
      </c>
      <c r="O16" s="16" t="str">
        <f t="shared" si="3"/>
        <v/>
      </c>
      <c r="P16" s="16">
        <f t="shared" si="1"/>
        <v>0</v>
      </c>
      <c r="Q16" s="8" t="s">
        <v>367</v>
      </c>
      <c r="R16" s="8">
        <v>1000000</v>
      </c>
    </row>
    <row r="17" spans="1:20" ht="27" customHeight="1">
      <c r="A17" s="184">
        <f>'1-2号(ロボ)'!A17</f>
        <v>0</v>
      </c>
      <c r="B17" s="185">
        <f>'1-2号(ロボ)'!B17</f>
        <v>0</v>
      </c>
      <c r="C17" s="186">
        <f>'1-2号(ロボ)'!C17</f>
        <v>0</v>
      </c>
      <c r="D17" s="184">
        <f>'1-2号(ロボ)'!D17</f>
        <v>0</v>
      </c>
      <c r="E17" s="187">
        <f>'1-2号(ロボ)'!E17</f>
        <v>0</v>
      </c>
      <c r="F17" s="186">
        <f>'1-2号(ロボ)'!F17</f>
        <v>0</v>
      </c>
      <c r="G17" s="194">
        <f>'1-2号(ロボ)'!G17</f>
        <v>0</v>
      </c>
      <c r="H17" s="194">
        <f>'1-2号(ロボ)'!H17</f>
        <v>0</v>
      </c>
      <c r="I17" s="194">
        <f>'1-2号(ロボ)'!I17</f>
        <v>0</v>
      </c>
      <c r="J17" s="195">
        <f>'1-2号(ロボ)'!J17</f>
        <v>0</v>
      </c>
      <c r="K17" s="138"/>
      <c r="L17" s="138"/>
      <c r="M17" s="18">
        <f t="shared" si="2"/>
        <v>0</v>
      </c>
      <c r="N17" s="51">
        <f t="shared" si="0"/>
        <v>0</v>
      </c>
      <c r="O17" s="16" t="str">
        <f t="shared" si="3"/>
        <v/>
      </c>
      <c r="P17" s="16">
        <f t="shared" si="1"/>
        <v>0</v>
      </c>
      <c r="Q17" s="8" t="s">
        <v>473</v>
      </c>
      <c r="R17" s="8">
        <v>1000000</v>
      </c>
    </row>
    <row r="18" spans="1:20" ht="27" customHeight="1">
      <c r="A18" s="184">
        <f>'1-2号(ロボ)'!A18</f>
        <v>0</v>
      </c>
      <c r="B18" s="185">
        <f>'1-2号(ロボ)'!B18</f>
        <v>0</v>
      </c>
      <c r="C18" s="186">
        <f>'1-2号(ロボ)'!C18</f>
        <v>0</v>
      </c>
      <c r="D18" s="184">
        <f>'1-2号(ロボ)'!D18</f>
        <v>0</v>
      </c>
      <c r="E18" s="187">
        <f>'1-2号(ロボ)'!E18</f>
        <v>0</v>
      </c>
      <c r="F18" s="186">
        <f>'1-2号(ロボ)'!F18</f>
        <v>0</v>
      </c>
      <c r="G18" s="194">
        <f>'1-2号(ロボ)'!G18</f>
        <v>0</v>
      </c>
      <c r="H18" s="194">
        <f>'1-2号(ロボ)'!H18</f>
        <v>0</v>
      </c>
      <c r="I18" s="194">
        <f>'1-2号(ロボ)'!I18</f>
        <v>0</v>
      </c>
      <c r="J18" s="195">
        <f>'1-2号(ロボ)'!J18</f>
        <v>0</v>
      </c>
      <c r="K18" s="138"/>
      <c r="L18" s="138"/>
      <c r="M18" s="18">
        <f t="shared" si="2"/>
        <v>0</v>
      </c>
      <c r="N18" s="51">
        <f t="shared" si="0"/>
        <v>0</v>
      </c>
      <c r="O18" s="16" t="str">
        <f t="shared" si="3"/>
        <v/>
      </c>
      <c r="P18" s="16">
        <f t="shared" si="1"/>
        <v>0</v>
      </c>
      <c r="Q18" s="8" t="s">
        <v>364</v>
      </c>
      <c r="R18" s="8">
        <v>300000</v>
      </c>
    </row>
    <row r="19" spans="1:20" ht="27" customHeight="1">
      <c r="A19" s="184">
        <f>'1-2号(ロボ)'!A19</f>
        <v>0</v>
      </c>
      <c r="B19" s="185">
        <f>'1-2号(ロボ)'!B19</f>
        <v>0</v>
      </c>
      <c r="C19" s="186">
        <f>'1-2号(ロボ)'!C19</f>
        <v>0</v>
      </c>
      <c r="D19" s="184">
        <f>'1-2号(ロボ)'!D19</f>
        <v>0</v>
      </c>
      <c r="E19" s="187">
        <f>'1-2号(ロボ)'!E19</f>
        <v>0</v>
      </c>
      <c r="F19" s="186">
        <f>'1-2号(ロボ)'!F19</f>
        <v>0</v>
      </c>
      <c r="G19" s="194">
        <f>'1-2号(ロボ)'!G19</f>
        <v>0</v>
      </c>
      <c r="H19" s="194">
        <f>'1-2号(ロボ)'!H19</f>
        <v>0</v>
      </c>
      <c r="I19" s="194">
        <f>'1-2号(ロボ)'!I19</f>
        <v>0</v>
      </c>
      <c r="J19" s="195">
        <f>'1-2号(ロボ)'!J19</f>
        <v>0</v>
      </c>
      <c r="K19" s="138"/>
      <c r="L19" s="138"/>
      <c r="M19" s="18">
        <f t="shared" si="2"/>
        <v>0</v>
      </c>
      <c r="N19" s="51">
        <f t="shared" si="0"/>
        <v>0</v>
      </c>
      <c r="O19" s="16" t="str">
        <f t="shared" si="3"/>
        <v/>
      </c>
      <c r="P19" s="16">
        <f t="shared" si="1"/>
        <v>0</v>
      </c>
      <c r="Q19" s="8" t="s">
        <v>370</v>
      </c>
      <c r="R19" s="8">
        <v>300000</v>
      </c>
    </row>
    <row r="20" spans="1:20" ht="27" customHeight="1" thickBot="1">
      <c r="A20" s="189">
        <f>'1-2号(ロボ)'!A20</f>
        <v>0</v>
      </c>
      <c r="B20" s="190">
        <f>'1-2号(ロボ)'!B20</f>
        <v>0</v>
      </c>
      <c r="C20" s="191">
        <f>'1-2号(ロボ)'!C20</f>
        <v>0</v>
      </c>
      <c r="D20" s="189">
        <f>'1-2号(ロボ)'!D20</f>
        <v>0</v>
      </c>
      <c r="E20" s="192">
        <f>'1-2号(ロボ)'!E20</f>
        <v>0</v>
      </c>
      <c r="F20" s="191">
        <f>'1-2号(ロボ)'!F20</f>
        <v>0</v>
      </c>
      <c r="G20" s="196">
        <f>'1-2号(ロボ)'!G20</f>
        <v>0</v>
      </c>
      <c r="H20" s="196">
        <f>'1-2号(ロボ)'!H20</f>
        <v>0</v>
      </c>
      <c r="I20" s="196">
        <f>'1-2号(ロボ)'!I20</f>
        <v>0</v>
      </c>
      <c r="J20" s="197">
        <f>'1-2号(ロボ)'!J20</f>
        <v>0</v>
      </c>
      <c r="K20" s="146"/>
      <c r="L20" s="146"/>
      <c r="M20" s="147">
        <f t="shared" si="2"/>
        <v>0</v>
      </c>
      <c r="N20" s="148">
        <f t="shared" si="0"/>
        <v>0</v>
      </c>
      <c r="O20" s="17" t="str">
        <f t="shared" si="3"/>
        <v/>
      </c>
      <c r="P20" s="17">
        <f t="shared" si="1"/>
        <v>0</v>
      </c>
      <c r="Q20" s="8" t="s">
        <v>371</v>
      </c>
      <c r="R20" s="8">
        <v>300000</v>
      </c>
    </row>
    <row r="21" spans="1:20" ht="27.75" customHeight="1" thickTop="1">
      <c r="A21" s="338" t="s">
        <v>378</v>
      </c>
      <c r="B21" s="339"/>
      <c r="C21" s="339"/>
      <c r="D21" s="339"/>
      <c r="E21" s="339"/>
      <c r="F21" s="340"/>
      <c r="G21" s="149">
        <f>SUM(G11:G20)</f>
        <v>0</v>
      </c>
      <c r="H21" s="149">
        <f t="shared" ref="H21:P21" si="4">SUM(H11:H20)</f>
        <v>0</v>
      </c>
      <c r="I21" s="149">
        <f t="shared" si="4"/>
        <v>0</v>
      </c>
      <c r="J21" s="149"/>
      <c r="K21" s="150">
        <f t="shared" si="4"/>
        <v>0</v>
      </c>
      <c r="L21" s="150">
        <f t="shared" si="4"/>
        <v>0</v>
      </c>
      <c r="M21" s="150">
        <f t="shared" si="4"/>
        <v>0</v>
      </c>
      <c r="N21" s="150">
        <f t="shared" si="4"/>
        <v>0</v>
      </c>
      <c r="O21" s="151"/>
      <c r="P21" s="150">
        <f t="shared" si="4"/>
        <v>0</v>
      </c>
      <c r="Q21" s="8" t="s">
        <v>365</v>
      </c>
      <c r="R21" s="8">
        <v>1000000</v>
      </c>
    </row>
    <row r="22" spans="1:20" ht="14.25" customHeight="1" thickBot="1">
      <c r="A22" s="8" t="s">
        <v>372</v>
      </c>
      <c r="Q22" s="8" t="s">
        <v>35</v>
      </c>
      <c r="R22" s="8">
        <v>2000000</v>
      </c>
      <c r="S22" s="8">
        <v>10000000</v>
      </c>
      <c r="T22" s="8" t="s">
        <v>388</v>
      </c>
    </row>
    <row r="23" spans="1:20" ht="14.25" customHeight="1">
      <c r="A23" s="11" t="s">
        <v>466</v>
      </c>
      <c r="M23" s="267" t="str">
        <f>P7&amp;"合計"</f>
        <v>事業別実績額合計</v>
      </c>
      <c r="N23" s="126" t="s">
        <v>397</v>
      </c>
      <c r="O23" s="264" t="s">
        <v>356</v>
      </c>
      <c r="P23" s="207" t="s">
        <v>412</v>
      </c>
      <c r="Q23" s="8" t="s">
        <v>233</v>
      </c>
      <c r="R23" s="8">
        <f>4/5</f>
        <v>0.8</v>
      </c>
    </row>
    <row r="24" spans="1:20" ht="14.25" customHeight="1">
      <c r="A24" s="11" t="s">
        <v>468</v>
      </c>
      <c r="M24" s="268" t="s">
        <v>456</v>
      </c>
      <c r="N24" s="126" t="s">
        <v>454</v>
      </c>
      <c r="O24" s="264" t="s">
        <v>458</v>
      </c>
      <c r="P24" s="155" t="s">
        <v>459</v>
      </c>
    </row>
    <row r="25" spans="1:20" ht="14.25" customHeight="1">
      <c r="M25" s="352">
        <f>P21</f>
        <v>0</v>
      </c>
      <c r="N25" s="468">
        <f>IF(COUNTIF($F$11:$F$20,$Q$14)&gt;=1,S22,R22)</f>
        <v>2000000</v>
      </c>
      <c r="O25" s="470">
        <f>'1-2号(ロボ)'!P25</f>
        <v>0</v>
      </c>
      <c r="P25" s="354">
        <f>MIN(M25,N25,O25)</f>
        <v>0</v>
      </c>
    </row>
    <row r="26" spans="1:20" ht="14.25" customHeight="1" thickBot="1">
      <c r="M26" s="353"/>
      <c r="N26" s="469"/>
      <c r="O26" s="471"/>
      <c r="P26" s="355"/>
    </row>
    <row r="27" spans="1:20" ht="14.25">
      <c r="N27" s="152"/>
      <c r="O27" s="153"/>
      <c r="P27" s="152"/>
    </row>
    <row r="28" spans="1:20">
      <c r="A28" s="11" t="s">
        <v>36</v>
      </c>
      <c r="B28" s="12"/>
      <c r="C28" s="12"/>
      <c r="D28" s="11" t="s">
        <v>334</v>
      </c>
      <c r="E28" s="11" t="s">
        <v>418</v>
      </c>
      <c r="G28" s="12"/>
      <c r="H28" s="12"/>
      <c r="I28" s="12"/>
      <c r="J28" s="12"/>
    </row>
    <row r="29" spans="1:20">
      <c r="A29" s="11" t="s">
        <v>37</v>
      </c>
      <c r="B29" s="12"/>
      <c r="C29" s="12"/>
      <c r="D29" s="11" t="s">
        <v>335</v>
      </c>
      <c r="E29" s="11" t="s">
        <v>420</v>
      </c>
      <c r="G29" s="12"/>
      <c r="H29" s="12"/>
      <c r="I29" s="12"/>
      <c r="J29" s="12"/>
    </row>
    <row r="30" spans="1:20">
      <c r="A30" s="11" t="s">
        <v>38</v>
      </c>
      <c r="B30" s="12"/>
      <c r="C30" s="12"/>
      <c r="D30" s="11" t="s">
        <v>336</v>
      </c>
      <c r="E30" s="11"/>
      <c r="G30" s="12"/>
      <c r="H30" s="12"/>
      <c r="I30" s="12"/>
      <c r="J30" s="12"/>
    </row>
    <row r="31" spans="1:20">
      <c r="A31" s="13" t="s">
        <v>39</v>
      </c>
      <c r="B31" s="13"/>
      <c r="C31" s="13"/>
      <c r="D31" s="13" t="s">
        <v>337</v>
      </c>
      <c r="E31" s="13"/>
      <c r="G31" s="13"/>
      <c r="H31" s="13"/>
      <c r="I31" s="13"/>
      <c r="J31" s="13"/>
    </row>
    <row r="32" spans="1:20">
      <c r="A32" s="11" t="s">
        <v>40</v>
      </c>
      <c r="B32" s="11"/>
      <c r="C32" s="11"/>
      <c r="D32" s="11" t="s">
        <v>338</v>
      </c>
      <c r="E32" s="11"/>
      <c r="G32" s="11"/>
      <c r="H32" s="11"/>
      <c r="I32" s="11"/>
      <c r="J32" s="11"/>
    </row>
    <row r="33" spans="1:10">
      <c r="A33" s="14" t="s">
        <v>41</v>
      </c>
      <c r="B33" s="14"/>
      <c r="C33" s="14"/>
      <c r="D33" s="14" t="s">
        <v>339</v>
      </c>
      <c r="E33" s="14"/>
      <c r="G33" s="14"/>
      <c r="H33" s="14"/>
      <c r="I33" s="14"/>
      <c r="J33" s="14"/>
    </row>
    <row r="34" spans="1:10">
      <c r="A34" s="14" t="s">
        <v>42</v>
      </c>
      <c r="B34" s="14"/>
      <c r="C34" s="14"/>
      <c r="D34" s="14" t="s">
        <v>341</v>
      </c>
      <c r="E34" s="14"/>
      <c r="G34" s="14"/>
      <c r="H34" s="14"/>
      <c r="I34" s="14"/>
      <c r="J34" s="14"/>
    </row>
    <row r="35" spans="1:10">
      <c r="A35" s="14" t="s">
        <v>43</v>
      </c>
      <c r="B35" s="14"/>
      <c r="C35" s="14"/>
      <c r="D35" s="14" t="s">
        <v>340</v>
      </c>
      <c r="E35" s="14"/>
      <c r="G35" s="14"/>
      <c r="H35" s="14"/>
      <c r="I35" s="14"/>
      <c r="J35" s="14"/>
    </row>
    <row r="36" spans="1:10">
      <c r="A36" s="14" t="s">
        <v>44</v>
      </c>
      <c r="B36" s="14"/>
      <c r="C36" s="14"/>
      <c r="D36" s="14" t="s">
        <v>342</v>
      </c>
      <c r="E36" s="14"/>
      <c r="G36" s="14"/>
      <c r="H36" s="14"/>
      <c r="I36" s="14"/>
      <c r="J36" s="14"/>
    </row>
    <row r="37" spans="1:10">
      <c r="A37" s="14" t="s">
        <v>45</v>
      </c>
      <c r="B37" s="14"/>
      <c r="C37" s="14"/>
      <c r="D37" s="14" t="s">
        <v>343</v>
      </c>
      <c r="E37" s="14"/>
      <c r="G37" s="14"/>
      <c r="H37" s="14"/>
      <c r="I37" s="14"/>
      <c r="J37" s="14"/>
    </row>
    <row r="38" spans="1:10">
      <c r="A38" s="14" t="s">
        <v>46</v>
      </c>
      <c r="B38" s="14"/>
      <c r="C38" s="14"/>
      <c r="D38" s="14" t="s">
        <v>344</v>
      </c>
      <c r="E38" s="14"/>
      <c r="G38" s="14"/>
      <c r="H38" s="14"/>
      <c r="I38" s="14"/>
      <c r="J38" s="14"/>
    </row>
    <row r="39" spans="1:10">
      <c r="A39" s="14" t="s">
        <v>47</v>
      </c>
      <c r="B39" s="14"/>
      <c r="C39" s="14"/>
      <c r="D39" s="14" t="s">
        <v>345</v>
      </c>
      <c r="E39" s="14"/>
      <c r="G39" s="14"/>
      <c r="H39" s="14"/>
      <c r="I39" s="14"/>
      <c r="J39" s="14"/>
    </row>
    <row r="40" spans="1:10">
      <c r="A40" s="14" t="s">
        <v>48</v>
      </c>
      <c r="B40" s="14"/>
      <c r="C40" s="14"/>
      <c r="D40" s="14" t="s">
        <v>346</v>
      </c>
      <c r="E40" s="14"/>
      <c r="G40" s="14"/>
      <c r="H40" s="14"/>
      <c r="I40" s="14"/>
      <c r="J40" s="14"/>
    </row>
    <row r="41" spans="1:10">
      <c r="A41" s="14" t="s">
        <v>49</v>
      </c>
      <c r="B41" s="14"/>
      <c r="C41" s="14"/>
      <c r="D41" s="14" t="s">
        <v>347</v>
      </c>
      <c r="E41" s="14"/>
      <c r="G41" s="14"/>
      <c r="H41" s="14"/>
      <c r="I41" s="14"/>
      <c r="J41" s="14"/>
    </row>
    <row r="42" spans="1:10">
      <c r="A42" s="14" t="s">
        <v>50</v>
      </c>
      <c r="B42" s="14"/>
      <c r="C42" s="14"/>
      <c r="D42" s="14" t="s">
        <v>348</v>
      </c>
      <c r="E42" s="14"/>
      <c r="G42" s="14"/>
      <c r="H42" s="14"/>
      <c r="I42" s="14"/>
      <c r="J42" s="14"/>
    </row>
    <row r="43" spans="1:10">
      <c r="A43" s="14" t="s">
        <v>51</v>
      </c>
      <c r="B43" s="14"/>
      <c r="C43" s="14"/>
      <c r="D43" s="14"/>
      <c r="E43" s="14"/>
      <c r="G43" s="14"/>
      <c r="H43" s="14"/>
      <c r="I43" s="14"/>
      <c r="J43" s="14"/>
    </row>
    <row r="44" spans="1:10">
      <c r="A44" s="14" t="s">
        <v>52</v>
      </c>
      <c r="B44" s="14"/>
      <c r="C44" s="14"/>
      <c r="D44" s="14"/>
      <c r="E44" s="14"/>
      <c r="G44" s="14"/>
      <c r="H44" s="14"/>
      <c r="I44" s="14"/>
      <c r="J44" s="14"/>
    </row>
    <row r="45" spans="1:10">
      <c r="A45" s="14" t="s">
        <v>53</v>
      </c>
      <c r="B45" s="14"/>
      <c r="C45" s="14"/>
      <c r="D45" s="14"/>
      <c r="E45" s="14"/>
      <c r="G45" s="14"/>
      <c r="H45" s="14"/>
      <c r="I45" s="14"/>
      <c r="J45" s="14"/>
    </row>
    <row r="46" spans="1:10">
      <c r="A46" s="14" t="s">
        <v>54</v>
      </c>
      <c r="B46" s="14"/>
      <c r="C46" s="14"/>
      <c r="D46" s="14"/>
      <c r="E46" s="14"/>
      <c r="G46" s="14"/>
      <c r="H46" s="14"/>
      <c r="I46" s="14"/>
      <c r="J46" s="14"/>
    </row>
    <row r="47" spans="1:10">
      <c r="A47" s="14" t="s">
        <v>55</v>
      </c>
      <c r="B47" s="14"/>
      <c r="C47" s="14"/>
      <c r="D47" s="14"/>
      <c r="E47" s="14"/>
      <c r="G47" s="14"/>
      <c r="H47" s="14"/>
      <c r="I47" s="14"/>
      <c r="J47" s="14"/>
    </row>
    <row r="48" spans="1:10">
      <c r="A48" s="14" t="s">
        <v>56</v>
      </c>
      <c r="B48" s="14"/>
      <c r="C48" s="14"/>
      <c r="D48" s="14"/>
      <c r="E48" s="14"/>
      <c r="G48" s="14"/>
      <c r="H48" s="14"/>
      <c r="I48" s="14"/>
      <c r="J48" s="14"/>
    </row>
    <row r="49" spans="1:10">
      <c r="A49" s="14" t="s">
        <v>57</v>
      </c>
      <c r="B49" s="14"/>
      <c r="C49" s="14"/>
      <c r="D49" s="14"/>
      <c r="E49" s="14"/>
      <c r="G49" s="14"/>
      <c r="H49" s="14"/>
      <c r="I49" s="14"/>
      <c r="J49" s="14"/>
    </row>
    <row r="50" spans="1:10">
      <c r="A50" s="14" t="s">
        <v>58</v>
      </c>
      <c r="B50" s="14"/>
      <c r="C50" s="14"/>
      <c r="D50" s="14"/>
      <c r="E50" s="14"/>
      <c r="G50" s="14"/>
      <c r="H50" s="14"/>
      <c r="I50" s="14"/>
      <c r="J50" s="14"/>
    </row>
    <row r="51" spans="1:10">
      <c r="A51" s="14" t="s">
        <v>463</v>
      </c>
      <c r="B51" s="14"/>
      <c r="C51" s="14"/>
      <c r="D51" s="14"/>
      <c r="E51" s="14"/>
      <c r="G51" s="14"/>
      <c r="H51" s="14"/>
      <c r="I51" s="14"/>
      <c r="J51" s="14"/>
    </row>
    <row r="52" spans="1:10">
      <c r="A52" s="14" t="s">
        <v>34</v>
      </c>
      <c r="B52" s="14"/>
      <c r="C52" s="14"/>
      <c r="D52" s="14"/>
      <c r="E52" s="14"/>
      <c r="G52" s="14"/>
      <c r="H52" s="14"/>
      <c r="I52" s="14"/>
      <c r="J52" s="14"/>
    </row>
    <row r="53" spans="1:10">
      <c r="A53" s="14" t="s">
        <v>59</v>
      </c>
      <c r="B53" s="14"/>
      <c r="C53" s="14"/>
      <c r="D53" s="14"/>
      <c r="E53" s="14"/>
      <c r="G53" s="14"/>
      <c r="H53" s="14"/>
      <c r="I53" s="14"/>
      <c r="J53" s="14"/>
    </row>
    <row r="54" spans="1:10">
      <c r="A54" s="14" t="s">
        <v>60</v>
      </c>
      <c r="B54" s="14"/>
      <c r="C54" s="14"/>
      <c r="D54" s="14"/>
      <c r="E54" s="14"/>
      <c r="G54" s="14"/>
      <c r="H54" s="14"/>
      <c r="I54" s="14"/>
      <c r="J54" s="14"/>
    </row>
    <row r="55" spans="1:10">
      <c r="A55" s="15" t="s">
        <v>234</v>
      </c>
      <c r="B55" s="15"/>
      <c r="C55" s="14"/>
      <c r="D55" s="14"/>
      <c r="E55" s="14"/>
      <c r="G55" s="14"/>
      <c r="H55" s="14"/>
      <c r="I55" s="14"/>
      <c r="J55" s="14"/>
    </row>
    <row r="56" spans="1:10">
      <c r="A56" s="15" t="s">
        <v>235</v>
      </c>
      <c r="B56" s="15"/>
      <c r="C56" s="14"/>
      <c r="D56" s="14"/>
      <c r="E56" s="14"/>
      <c r="G56" s="14"/>
      <c r="H56" s="14"/>
      <c r="I56" s="14"/>
      <c r="J56" s="14"/>
    </row>
  </sheetData>
  <mergeCells count="20">
    <mergeCell ref="J8:J9"/>
    <mergeCell ref="A21:F21"/>
    <mergeCell ref="A2:P2"/>
    <mergeCell ref="A7:A9"/>
    <mergeCell ref="B7:B9"/>
    <mergeCell ref="C7:C9"/>
    <mergeCell ref="D7:E8"/>
    <mergeCell ref="F7:F9"/>
    <mergeCell ref="G7:J7"/>
    <mergeCell ref="K7:K9"/>
    <mergeCell ref="L7:L9"/>
    <mergeCell ref="N4:P4"/>
    <mergeCell ref="N25:N26"/>
    <mergeCell ref="P25:P26"/>
    <mergeCell ref="M7:M9"/>
    <mergeCell ref="N7:N9"/>
    <mergeCell ref="O7:O9"/>
    <mergeCell ref="P7:P9"/>
    <mergeCell ref="M25:M26"/>
    <mergeCell ref="O25:O26"/>
  </mergeCells>
  <phoneticPr fontId="1"/>
  <dataValidations count="4">
    <dataValidation type="list" allowBlank="1" showInputMessage="1" showErrorMessage="1" sqref="J11:J20" xr:uid="{CDEDDC10-7951-4815-A283-7A7FE9180EB0}">
      <formula1>$E$28:$E$29</formula1>
    </dataValidation>
    <dataValidation type="list" allowBlank="1" showInputMessage="1" showErrorMessage="1" sqref="C11:C20" xr:uid="{7EE96385-86F3-484B-ACC0-9B8A414DF435}">
      <formula1>$D$28:$D$42</formula1>
    </dataValidation>
    <dataValidation type="list" allowBlank="1" showInputMessage="1" showErrorMessage="1" sqref="B11:B20" xr:uid="{CF9902B8-FF41-4288-A8B2-1EC9FAB8285E}">
      <formula1>$A$28:$A$56</formula1>
    </dataValidation>
    <dataValidation type="list" allowBlank="1" showInputMessage="1" showErrorMessage="1" sqref="F11:F20" xr:uid="{2E08EE1A-5234-4CF4-98B6-E622F7860F6A}">
      <formula1>$Q$11:$Q$21</formula1>
    </dataValidation>
  </dataValidations>
  <pageMargins left="0.7" right="0.7" top="0.75" bottom="0.75" header="0.3" footer="0.3"/>
  <pageSetup paperSize="9" scale="63" orientation="landscape"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CDF65-E1B4-4B50-A1D0-35302E3E770F}">
  <sheetPr>
    <tabColor rgb="FF0070C0"/>
    <pageSetUpPr fitToPage="1"/>
  </sheetPr>
  <dimension ref="A1:X56"/>
  <sheetViews>
    <sheetView view="pageBreakPreview" zoomScaleNormal="100" zoomScaleSheetLayoutView="100" workbookViewId="0">
      <selection activeCell="A24" sqref="A24"/>
    </sheetView>
  </sheetViews>
  <sheetFormatPr defaultRowHeight="13.5" outlineLevelCol="1"/>
  <cols>
    <col min="1" max="1" width="22.125" style="8" customWidth="1"/>
    <col min="2" max="2" width="19.75" style="8" customWidth="1"/>
    <col min="3" max="3" width="7.5" style="8" hidden="1" customWidth="1" outlineLevel="1"/>
    <col min="4" max="4" width="7" style="8" customWidth="1" collapsed="1"/>
    <col min="5" max="5" width="7" style="8" customWidth="1"/>
    <col min="6" max="6" width="17.625" style="8" customWidth="1"/>
    <col min="7" max="7" width="6.875" style="8" customWidth="1"/>
    <col min="8" max="8" width="6.375" style="8" customWidth="1"/>
    <col min="9" max="9" width="7.125" style="8" customWidth="1"/>
    <col min="10" max="10" width="7.125" style="8" hidden="1" customWidth="1" outlineLevel="1"/>
    <col min="11" max="11" width="7.125" style="8" customWidth="1" collapsed="1"/>
    <col min="12" max="12" width="7.125" style="8" customWidth="1"/>
    <col min="13" max="14" width="7.125" style="8" hidden="1" customWidth="1" outlineLevel="1"/>
    <col min="15" max="15" width="12.875" style="8" customWidth="1" collapsed="1"/>
    <col min="16" max="16" width="12.125" style="8" customWidth="1"/>
    <col min="17" max="17" width="12.375" style="8" customWidth="1"/>
    <col min="18" max="18" width="12.125" style="8" customWidth="1"/>
    <col min="19" max="21" width="12.875" style="8" customWidth="1"/>
    <col min="22" max="22" width="14.5" style="8" customWidth="1"/>
    <col min="23" max="23" width="17.125" style="8" customWidth="1"/>
    <col min="24" max="16384" width="9" style="8"/>
  </cols>
  <sheetData>
    <row r="1" spans="1:24">
      <c r="A1" s="8" t="s">
        <v>358</v>
      </c>
    </row>
    <row r="2" spans="1:24" ht="18" customHeight="1">
      <c r="A2" s="337" t="str">
        <f>"令和"&amp;DBCS(TEXT('1号(交付申請)'!W6,"e"))&amp;"年度富山県介護テクノロジー定着支援事業　補助金精算額調書（(1)介護テクノロジー等の導入支援事業【介護ソフト等】）"</f>
        <v>令和８年度富山県介護テクノロジー定着支援事業　補助金精算額調書（(1)介護テクノロジー等の導入支援事業【介護ソフト等】）</v>
      </c>
      <c r="B2" s="337"/>
      <c r="C2" s="337"/>
      <c r="D2" s="337"/>
      <c r="E2" s="337"/>
      <c r="F2" s="337"/>
      <c r="G2" s="337"/>
      <c r="H2" s="337"/>
      <c r="I2" s="337"/>
      <c r="J2" s="337"/>
      <c r="K2" s="337"/>
      <c r="L2" s="337"/>
      <c r="M2" s="337"/>
      <c r="N2" s="337"/>
      <c r="O2" s="337"/>
      <c r="P2" s="337"/>
      <c r="Q2" s="337"/>
      <c r="R2" s="337"/>
      <c r="S2" s="337"/>
      <c r="T2" s="337"/>
      <c r="U2" s="337"/>
      <c r="V2" s="337"/>
    </row>
    <row r="3" spans="1:24" ht="14.25" thickBot="1"/>
    <row r="4" spans="1:24" ht="19.5" thickBot="1">
      <c r="S4" s="128" t="s">
        <v>18</v>
      </c>
      <c r="T4" s="345">
        <f>'1号(交付申請)'!F8</f>
        <v>0</v>
      </c>
      <c r="U4" s="346"/>
      <c r="V4" s="347"/>
    </row>
    <row r="6" spans="1:24">
      <c r="V6" s="132" t="s">
        <v>249</v>
      </c>
    </row>
    <row r="7" spans="1:24" s="130" customFormat="1" ht="15.75" customHeight="1">
      <c r="A7" s="343" t="s">
        <v>31</v>
      </c>
      <c r="B7" s="343" t="s">
        <v>359</v>
      </c>
      <c r="C7" s="357"/>
      <c r="D7" s="344" t="s">
        <v>385</v>
      </c>
      <c r="E7" s="372" t="s">
        <v>386</v>
      </c>
      <c r="F7" s="373"/>
      <c r="G7" s="316" t="s">
        <v>363</v>
      </c>
      <c r="H7" s="356"/>
      <c r="I7" s="356"/>
      <c r="J7" s="356"/>
      <c r="K7" s="356"/>
      <c r="L7" s="356"/>
      <c r="M7" s="356"/>
      <c r="N7" s="317"/>
      <c r="O7" s="342" t="s">
        <v>362</v>
      </c>
      <c r="P7" s="344" t="s">
        <v>414</v>
      </c>
      <c r="Q7" s="362" t="s">
        <v>392</v>
      </c>
      <c r="R7" s="362" t="s">
        <v>389</v>
      </c>
      <c r="S7" s="342" t="s">
        <v>325</v>
      </c>
      <c r="T7" s="342" t="s">
        <v>410</v>
      </c>
      <c r="U7" s="342" t="s">
        <v>323</v>
      </c>
      <c r="V7" s="342" t="s">
        <v>411</v>
      </c>
    </row>
    <row r="8" spans="1:24" s="130" customFormat="1" ht="15.75" customHeight="1">
      <c r="A8" s="343"/>
      <c r="B8" s="343"/>
      <c r="C8" s="358"/>
      <c r="D8" s="342"/>
      <c r="E8" s="374"/>
      <c r="F8" s="375"/>
      <c r="G8" s="156" t="s">
        <v>283</v>
      </c>
      <c r="H8" s="156" t="s">
        <v>101</v>
      </c>
      <c r="I8" s="156" t="s">
        <v>103</v>
      </c>
      <c r="J8" s="156"/>
      <c r="K8" s="348" t="s">
        <v>403</v>
      </c>
      <c r="L8" s="360" t="s">
        <v>404</v>
      </c>
      <c r="M8" s="156"/>
      <c r="N8" s="156"/>
      <c r="O8" s="342"/>
      <c r="P8" s="342"/>
      <c r="Q8" s="363"/>
      <c r="R8" s="365"/>
      <c r="S8" s="342"/>
      <c r="T8" s="342"/>
      <c r="U8" s="342"/>
      <c r="V8" s="342"/>
    </row>
    <row r="9" spans="1:24" s="130" customFormat="1" ht="15.75" customHeight="1">
      <c r="A9" s="343"/>
      <c r="B9" s="343"/>
      <c r="C9" s="359"/>
      <c r="D9" s="342"/>
      <c r="E9" s="267" t="s">
        <v>446</v>
      </c>
      <c r="F9" s="127" t="s">
        <v>32</v>
      </c>
      <c r="G9" s="156" t="s">
        <v>33</v>
      </c>
      <c r="H9" s="156" t="s">
        <v>33</v>
      </c>
      <c r="I9" s="156" t="s">
        <v>33</v>
      </c>
      <c r="J9" s="156" t="s">
        <v>378</v>
      </c>
      <c r="K9" s="349"/>
      <c r="L9" s="361"/>
      <c r="M9" s="156" t="s">
        <v>378</v>
      </c>
      <c r="N9" s="156" t="s">
        <v>378</v>
      </c>
      <c r="O9" s="342"/>
      <c r="P9" s="342"/>
      <c r="Q9" s="364"/>
      <c r="R9" s="366"/>
      <c r="S9" s="342"/>
      <c r="T9" s="342"/>
      <c r="U9" s="342"/>
      <c r="V9" s="342"/>
    </row>
    <row r="10" spans="1:24" s="130" customFormat="1" ht="15.75" customHeight="1">
      <c r="A10" s="316"/>
      <c r="B10" s="317"/>
      <c r="C10" s="157"/>
      <c r="D10" s="140"/>
      <c r="E10" s="263"/>
      <c r="F10" s="127"/>
      <c r="G10" s="127"/>
      <c r="H10" s="127"/>
      <c r="I10" s="127"/>
      <c r="J10" s="127"/>
      <c r="K10" s="127"/>
      <c r="L10" s="127"/>
      <c r="M10" s="127"/>
      <c r="N10" s="127"/>
      <c r="O10" s="127" t="s">
        <v>373</v>
      </c>
      <c r="P10" s="140" t="s">
        <v>374</v>
      </c>
      <c r="Q10" s="140"/>
      <c r="R10" s="158" t="s">
        <v>390</v>
      </c>
      <c r="S10" s="127" t="s">
        <v>375</v>
      </c>
      <c r="T10" s="140" t="s">
        <v>376</v>
      </c>
      <c r="U10" s="140" t="s">
        <v>377</v>
      </c>
      <c r="V10" s="156" t="s">
        <v>379</v>
      </c>
    </row>
    <row r="11" spans="1:24" ht="27" customHeight="1">
      <c r="A11" s="184">
        <f>'1-2号(ソフト)'!A11</f>
        <v>0</v>
      </c>
      <c r="B11" s="185">
        <f>'1-2号(ソフト)'!B11</f>
        <v>0</v>
      </c>
      <c r="C11" s="185">
        <f>'1-2号(ソフト)'!C11</f>
        <v>0</v>
      </c>
      <c r="D11" s="186">
        <f>'1-2号(ソフト)'!D11</f>
        <v>0</v>
      </c>
      <c r="E11" s="186">
        <f>'1-2号(ソフト)'!E11</f>
        <v>0</v>
      </c>
      <c r="F11" s="184">
        <f>'1-2号(ソフト)'!F11</f>
        <v>0</v>
      </c>
      <c r="G11" s="187">
        <f>'1-2号(ソフト)'!G11</f>
        <v>0</v>
      </c>
      <c r="H11" s="187">
        <f>'1-2号(ソフト)'!H11</f>
        <v>0</v>
      </c>
      <c r="I11" s="187">
        <f>'1-2号(ソフト)'!I11</f>
        <v>0</v>
      </c>
      <c r="J11" s="187">
        <f>'1-2号(ソフト)'!J11</f>
        <v>0</v>
      </c>
      <c r="K11" s="188">
        <f>'1-2号(ソフト)'!K11</f>
        <v>0</v>
      </c>
      <c r="L11" s="188">
        <f>'1-2号(ソフト)'!L11</f>
        <v>0</v>
      </c>
      <c r="M11" s="212">
        <f>'1-2号(ソフト)'!M11</f>
        <v>0</v>
      </c>
      <c r="N11" s="212">
        <f>'1-2号(ソフト)'!N11</f>
        <v>0</v>
      </c>
      <c r="O11" s="138"/>
      <c r="P11" s="138"/>
      <c r="Q11" s="198">
        <f>'1-2号(ソフト)'!Q11</f>
        <v>0</v>
      </c>
      <c r="R11" s="199">
        <f>'1-2号(ソフト)'!R11</f>
        <v>0</v>
      </c>
      <c r="S11" s="18">
        <f>O11-P11</f>
        <v>0</v>
      </c>
      <c r="T11" s="51">
        <f t="shared" ref="T11:T20" si="0">ROUNDDOWN(S11*$X$17,-3)</f>
        <v>0</v>
      </c>
      <c r="U11" s="16" t="str">
        <f>IFERROR(IF(R11=$G$28,VLOOKUP(Q11,$W$11:$X$15,2,FALSE)+$X$18,VLOOKUP(Q11,$W$11:$X$15,2,FALSE))+IF(AND(E11=$H$28,N11&gt;0),$X$19,0),"")</f>
        <v/>
      </c>
      <c r="V11" s="16">
        <f>IFERROR(MIN(T11,U11),"")</f>
        <v>0</v>
      </c>
      <c r="W11" s="8" t="s">
        <v>391</v>
      </c>
      <c r="X11" s="8">
        <v>2500000</v>
      </c>
    </row>
    <row r="12" spans="1:24" ht="27" customHeight="1">
      <c r="A12" s="184">
        <f>'1-2号(ソフト)'!A12</f>
        <v>0</v>
      </c>
      <c r="B12" s="185">
        <f>'1-2号(ソフト)'!B12</f>
        <v>0</v>
      </c>
      <c r="C12" s="185">
        <f>'1-2号(ソフト)'!C12</f>
        <v>0</v>
      </c>
      <c r="D12" s="186">
        <f>'1-2号(ソフト)'!D12</f>
        <v>0</v>
      </c>
      <c r="E12" s="186">
        <f>'1-2号(ソフト)'!E12</f>
        <v>0</v>
      </c>
      <c r="F12" s="184">
        <f>'1-2号(ソフト)'!F12</f>
        <v>0</v>
      </c>
      <c r="G12" s="187">
        <f>'1-2号(ソフト)'!G12</f>
        <v>0</v>
      </c>
      <c r="H12" s="187">
        <f>'1-2号(ソフト)'!H12</f>
        <v>0</v>
      </c>
      <c r="I12" s="187">
        <f>'1-2号(ソフト)'!I12</f>
        <v>0</v>
      </c>
      <c r="J12" s="187">
        <f>'1-2号(ソフト)'!J12</f>
        <v>0</v>
      </c>
      <c r="K12" s="188">
        <f>'1-2号(ソフト)'!K12</f>
        <v>0</v>
      </c>
      <c r="L12" s="188">
        <f>'1-2号(ソフト)'!L12</f>
        <v>0</v>
      </c>
      <c r="M12" s="212">
        <f>'1-2号(ソフト)'!M12</f>
        <v>0</v>
      </c>
      <c r="N12" s="212">
        <f>'1-2号(ソフト)'!N12</f>
        <v>0</v>
      </c>
      <c r="O12" s="138"/>
      <c r="P12" s="138"/>
      <c r="Q12" s="200">
        <f>'1-2号(ソフト)'!Q12</f>
        <v>0</v>
      </c>
      <c r="R12" s="199">
        <f>'1-2号(ソフト)'!R12</f>
        <v>0</v>
      </c>
      <c r="S12" s="18">
        <f t="shared" ref="S12:S20" si="1">O12-P12</f>
        <v>0</v>
      </c>
      <c r="T12" s="51">
        <f t="shared" si="0"/>
        <v>0</v>
      </c>
      <c r="U12" s="16" t="str">
        <f t="shared" ref="U12:U20" si="2">IFERROR(IF(R12=$G$28,VLOOKUP(Q12,$W$11:$X$15,2,FALSE)+$X$18,VLOOKUP(Q12,$W$11:$X$15,2,FALSE))+IF(AND(E12=$H$28,N12&gt;0),$X$19,0),"")</f>
        <v/>
      </c>
      <c r="V12" s="16">
        <f t="shared" ref="V12:V20" si="3">IFERROR(MIN(T12,U12),"")</f>
        <v>0</v>
      </c>
      <c r="W12" s="8" t="s">
        <v>61</v>
      </c>
      <c r="X12" s="8">
        <v>1000000</v>
      </c>
    </row>
    <row r="13" spans="1:24" ht="27" customHeight="1">
      <c r="A13" s="184">
        <f>'1-2号(ソフト)'!A13</f>
        <v>0</v>
      </c>
      <c r="B13" s="185">
        <f>'1-2号(ソフト)'!B13</f>
        <v>0</v>
      </c>
      <c r="C13" s="185">
        <f>'1-2号(ソフト)'!C13</f>
        <v>0</v>
      </c>
      <c r="D13" s="186">
        <f>'1-2号(ソフト)'!D13</f>
        <v>0</v>
      </c>
      <c r="E13" s="186">
        <f>'1-2号(ソフト)'!E13</f>
        <v>0</v>
      </c>
      <c r="F13" s="184">
        <f>'1-2号(ソフト)'!F13</f>
        <v>0</v>
      </c>
      <c r="G13" s="187">
        <f>'1-2号(ソフト)'!G13</f>
        <v>0</v>
      </c>
      <c r="H13" s="187">
        <f>'1-2号(ソフト)'!H13</f>
        <v>0</v>
      </c>
      <c r="I13" s="187">
        <f>'1-2号(ソフト)'!I13</f>
        <v>0</v>
      </c>
      <c r="J13" s="187">
        <f>'1-2号(ソフト)'!J13</f>
        <v>0</v>
      </c>
      <c r="K13" s="188">
        <f>'1-2号(ソフト)'!K13</f>
        <v>0</v>
      </c>
      <c r="L13" s="188">
        <f>'1-2号(ソフト)'!L13</f>
        <v>0</v>
      </c>
      <c r="M13" s="212">
        <f>'1-2号(ソフト)'!M13</f>
        <v>0</v>
      </c>
      <c r="N13" s="212">
        <f>'1-2号(ソフト)'!N13</f>
        <v>0</v>
      </c>
      <c r="O13" s="138"/>
      <c r="P13" s="138"/>
      <c r="Q13" s="200">
        <f>'1-2号(ソフト)'!Q13</f>
        <v>0</v>
      </c>
      <c r="R13" s="199">
        <f>'1-2号(ソフト)'!R13</f>
        <v>0</v>
      </c>
      <c r="S13" s="18">
        <f t="shared" si="1"/>
        <v>0</v>
      </c>
      <c r="T13" s="51">
        <f t="shared" si="0"/>
        <v>0</v>
      </c>
      <c r="U13" s="16" t="str">
        <f t="shared" si="2"/>
        <v/>
      </c>
      <c r="V13" s="16">
        <f t="shared" si="3"/>
        <v>0</v>
      </c>
      <c r="W13" s="8" t="s">
        <v>62</v>
      </c>
      <c r="X13" s="8">
        <v>1500000</v>
      </c>
    </row>
    <row r="14" spans="1:24" ht="27" customHeight="1">
      <c r="A14" s="184">
        <f>'1-2号(ソフト)'!A14</f>
        <v>0</v>
      </c>
      <c r="B14" s="185">
        <f>'1-2号(ソフト)'!B14</f>
        <v>0</v>
      </c>
      <c r="C14" s="185">
        <f>'1-2号(ソフト)'!C14</f>
        <v>0</v>
      </c>
      <c r="D14" s="186">
        <f>'1-2号(ソフト)'!D14</f>
        <v>0</v>
      </c>
      <c r="E14" s="186">
        <f>'1-2号(ソフト)'!E14</f>
        <v>0</v>
      </c>
      <c r="F14" s="184">
        <f>'1-2号(ソフト)'!F14</f>
        <v>0</v>
      </c>
      <c r="G14" s="187">
        <f>'1-2号(ソフト)'!G14</f>
        <v>0</v>
      </c>
      <c r="H14" s="187">
        <f>'1-2号(ソフト)'!H14</f>
        <v>0</v>
      </c>
      <c r="I14" s="187">
        <f>'1-2号(ソフト)'!I14</f>
        <v>0</v>
      </c>
      <c r="J14" s="187">
        <f>'1-2号(ソフト)'!J14</f>
        <v>0</v>
      </c>
      <c r="K14" s="188">
        <f>'1-2号(ソフト)'!K14</f>
        <v>0</v>
      </c>
      <c r="L14" s="188">
        <f>'1-2号(ソフト)'!L14</f>
        <v>0</v>
      </c>
      <c r="M14" s="212">
        <f>'1-2号(ソフト)'!M14</f>
        <v>0</v>
      </c>
      <c r="N14" s="212">
        <f>'1-2号(ソフト)'!N14</f>
        <v>0</v>
      </c>
      <c r="O14" s="138"/>
      <c r="P14" s="138"/>
      <c r="Q14" s="200">
        <f>'1-2号(ソフト)'!Q14</f>
        <v>0</v>
      </c>
      <c r="R14" s="199">
        <f>'1-2号(ソフト)'!R14</f>
        <v>0</v>
      </c>
      <c r="S14" s="18">
        <f t="shared" si="1"/>
        <v>0</v>
      </c>
      <c r="T14" s="51">
        <f t="shared" si="0"/>
        <v>0</v>
      </c>
      <c r="U14" s="16" t="str">
        <f t="shared" si="2"/>
        <v/>
      </c>
      <c r="V14" s="16">
        <f t="shared" si="3"/>
        <v>0</v>
      </c>
      <c r="W14" s="8" t="s">
        <v>63</v>
      </c>
      <c r="X14" s="8">
        <v>2000000</v>
      </c>
    </row>
    <row r="15" spans="1:24" ht="27" customHeight="1">
      <c r="A15" s="184">
        <f>'1-2号(ソフト)'!A15</f>
        <v>0</v>
      </c>
      <c r="B15" s="185">
        <f>'1-2号(ソフト)'!B15</f>
        <v>0</v>
      </c>
      <c r="C15" s="185">
        <f>'1-2号(ソフト)'!C15</f>
        <v>0</v>
      </c>
      <c r="D15" s="186">
        <f>'1-2号(ソフト)'!D15</f>
        <v>0</v>
      </c>
      <c r="E15" s="186">
        <f>'1-2号(ソフト)'!E15</f>
        <v>0</v>
      </c>
      <c r="F15" s="184">
        <f>'1-2号(ソフト)'!F15</f>
        <v>0</v>
      </c>
      <c r="G15" s="187">
        <f>'1-2号(ソフト)'!G15</f>
        <v>0</v>
      </c>
      <c r="H15" s="187">
        <f>'1-2号(ソフト)'!H15</f>
        <v>0</v>
      </c>
      <c r="I15" s="187">
        <f>'1-2号(ソフト)'!I15</f>
        <v>0</v>
      </c>
      <c r="J15" s="187">
        <f>'1-2号(ソフト)'!J15</f>
        <v>0</v>
      </c>
      <c r="K15" s="188">
        <f>'1-2号(ソフト)'!K15</f>
        <v>0</v>
      </c>
      <c r="L15" s="188">
        <f>'1-2号(ソフト)'!L15</f>
        <v>0</v>
      </c>
      <c r="M15" s="212">
        <f>'1-2号(ソフト)'!M15</f>
        <v>0</v>
      </c>
      <c r="N15" s="212">
        <f>'1-2号(ソフト)'!N15</f>
        <v>0</v>
      </c>
      <c r="O15" s="138"/>
      <c r="P15" s="138"/>
      <c r="Q15" s="200">
        <f>'1-2号(ソフト)'!Q15</f>
        <v>0</v>
      </c>
      <c r="R15" s="199">
        <f>'1-2号(ソフト)'!R15</f>
        <v>0</v>
      </c>
      <c r="S15" s="18">
        <f t="shared" si="1"/>
        <v>0</v>
      </c>
      <c r="T15" s="51">
        <f t="shared" si="0"/>
        <v>0</v>
      </c>
      <c r="U15" s="16" t="str">
        <f t="shared" si="2"/>
        <v/>
      </c>
      <c r="V15" s="16">
        <f t="shared" si="3"/>
        <v>0</v>
      </c>
      <c r="W15" s="8" t="s">
        <v>64</v>
      </c>
      <c r="X15" s="8">
        <v>2500000</v>
      </c>
    </row>
    <row r="16" spans="1:24" ht="27" customHeight="1">
      <c r="A16" s="184">
        <f>'1-2号(ソフト)'!A16</f>
        <v>0</v>
      </c>
      <c r="B16" s="185">
        <f>'1-2号(ソフト)'!B16</f>
        <v>0</v>
      </c>
      <c r="C16" s="185">
        <f>'1-2号(ソフト)'!C16</f>
        <v>0</v>
      </c>
      <c r="D16" s="186">
        <f>'1-2号(ソフト)'!D16</f>
        <v>0</v>
      </c>
      <c r="E16" s="186">
        <f>'1-2号(ソフト)'!E16</f>
        <v>0</v>
      </c>
      <c r="F16" s="184">
        <f>'1-2号(ソフト)'!F16</f>
        <v>0</v>
      </c>
      <c r="G16" s="187">
        <f>'1-2号(ソフト)'!G16</f>
        <v>0</v>
      </c>
      <c r="H16" s="187">
        <f>'1-2号(ソフト)'!H16</f>
        <v>0</v>
      </c>
      <c r="I16" s="187">
        <f>'1-2号(ソフト)'!I16</f>
        <v>0</v>
      </c>
      <c r="J16" s="187">
        <f>'1-2号(ソフト)'!J16</f>
        <v>0</v>
      </c>
      <c r="K16" s="188">
        <f>'1-2号(ソフト)'!K16</f>
        <v>0</v>
      </c>
      <c r="L16" s="188">
        <f>'1-2号(ソフト)'!L16</f>
        <v>0</v>
      </c>
      <c r="M16" s="212">
        <f>'1-2号(ソフト)'!M16</f>
        <v>0</v>
      </c>
      <c r="N16" s="212">
        <f>'1-2号(ソフト)'!N16</f>
        <v>0</v>
      </c>
      <c r="O16" s="138"/>
      <c r="P16" s="138"/>
      <c r="Q16" s="200">
        <f>'1-2号(ソフト)'!Q16</f>
        <v>0</v>
      </c>
      <c r="R16" s="199">
        <f>'1-2号(ソフト)'!R16</f>
        <v>0</v>
      </c>
      <c r="S16" s="18">
        <f t="shared" si="1"/>
        <v>0</v>
      </c>
      <c r="T16" s="51">
        <f t="shared" si="0"/>
        <v>0</v>
      </c>
      <c r="U16" s="16" t="str">
        <f t="shared" si="2"/>
        <v/>
      </c>
      <c r="V16" s="16">
        <f t="shared" si="3"/>
        <v>0</v>
      </c>
      <c r="W16" s="8" t="s">
        <v>35</v>
      </c>
      <c r="X16" s="8">
        <v>5000000</v>
      </c>
    </row>
    <row r="17" spans="1:24" ht="27" customHeight="1">
      <c r="A17" s="184">
        <f>'1-2号(ソフト)'!A17</f>
        <v>0</v>
      </c>
      <c r="B17" s="185">
        <f>'1-2号(ソフト)'!B17</f>
        <v>0</v>
      </c>
      <c r="C17" s="185">
        <f>'1-2号(ソフト)'!C17</f>
        <v>0</v>
      </c>
      <c r="D17" s="186">
        <f>'1-2号(ソフト)'!D17</f>
        <v>0</v>
      </c>
      <c r="E17" s="186">
        <f>'1-2号(ソフト)'!E17</f>
        <v>0</v>
      </c>
      <c r="F17" s="184">
        <f>'1-2号(ソフト)'!F17</f>
        <v>0</v>
      </c>
      <c r="G17" s="187">
        <f>'1-2号(ソフト)'!G17</f>
        <v>0</v>
      </c>
      <c r="H17" s="187">
        <f>'1-2号(ソフト)'!H17</f>
        <v>0</v>
      </c>
      <c r="I17" s="187">
        <f>'1-2号(ソフト)'!I17</f>
        <v>0</v>
      </c>
      <c r="J17" s="187">
        <f>'1-2号(ソフト)'!J17</f>
        <v>0</v>
      </c>
      <c r="K17" s="188">
        <f>'1-2号(ソフト)'!K17</f>
        <v>0</v>
      </c>
      <c r="L17" s="188">
        <f>'1-2号(ソフト)'!L17</f>
        <v>0</v>
      </c>
      <c r="M17" s="212">
        <f>'1-2号(ソフト)'!M17</f>
        <v>0</v>
      </c>
      <c r="N17" s="212">
        <f>'1-2号(ソフト)'!N17</f>
        <v>0</v>
      </c>
      <c r="O17" s="138"/>
      <c r="P17" s="138"/>
      <c r="Q17" s="200">
        <f>'1-2号(ソフト)'!Q17</f>
        <v>0</v>
      </c>
      <c r="R17" s="199">
        <f>'1-2号(ソフト)'!R17</f>
        <v>0</v>
      </c>
      <c r="S17" s="18">
        <f t="shared" si="1"/>
        <v>0</v>
      </c>
      <c r="T17" s="51">
        <f t="shared" si="0"/>
        <v>0</v>
      </c>
      <c r="U17" s="16" t="str">
        <f t="shared" si="2"/>
        <v/>
      </c>
      <c r="V17" s="16">
        <f t="shared" si="3"/>
        <v>0</v>
      </c>
      <c r="W17" s="8" t="s">
        <v>233</v>
      </c>
      <c r="X17" s="8">
        <v>0.8</v>
      </c>
    </row>
    <row r="18" spans="1:24" ht="27" customHeight="1">
      <c r="A18" s="184">
        <f>'1-2号(ソフト)'!A18</f>
        <v>0</v>
      </c>
      <c r="B18" s="185">
        <f>'1-2号(ソフト)'!B18</f>
        <v>0</v>
      </c>
      <c r="C18" s="185">
        <f>'1-2号(ソフト)'!C18</f>
        <v>0</v>
      </c>
      <c r="D18" s="186">
        <f>'1-2号(ソフト)'!D18</f>
        <v>0</v>
      </c>
      <c r="E18" s="186">
        <f>'1-2号(ソフト)'!E18</f>
        <v>0</v>
      </c>
      <c r="F18" s="184">
        <f>'1-2号(ソフト)'!F18</f>
        <v>0</v>
      </c>
      <c r="G18" s="187">
        <f>'1-2号(ソフト)'!G18</f>
        <v>0</v>
      </c>
      <c r="H18" s="187">
        <f>'1-2号(ソフト)'!H18</f>
        <v>0</v>
      </c>
      <c r="I18" s="187">
        <f>'1-2号(ソフト)'!I18</f>
        <v>0</v>
      </c>
      <c r="J18" s="187">
        <f>'1-2号(ソフト)'!J18</f>
        <v>0</v>
      </c>
      <c r="K18" s="188">
        <f>'1-2号(ソフト)'!K18</f>
        <v>0</v>
      </c>
      <c r="L18" s="188">
        <f>'1-2号(ソフト)'!L18</f>
        <v>0</v>
      </c>
      <c r="M18" s="212">
        <f>'1-2号(ソフト)'!M18</f>
        <v>0</v>
      </c>
      <c r="N18" s="212">
        <f>'1-2号(ソフト)'!N18</f>
        <v>0</v>
      </c>
      <c r="O18" s="138"/>
      <c r="P18" s="138"/>
      <c r="Q18" s="200">
        <f>'1-2号(ソフト)'!Q18</f>
        <v>0</v>
      </c>
      <c r="R18" s="199">
        <f>'1-2号(ソフト)'!R18</f>
        <v>0</v>
      </c>
      <c r="S18" s="18">
        <f t="shared" si="1"/>
        <v>0</v>
      </c>
      <c r="T18" s="51">
        <f t="shared" si="0"/>
        <v>0</v>
      </c>
      <c r="U18" s="16" t="str">
        <f t="shared" si="2"/>
        <v/>
      </c>
      <c r="V18" s="16">
        <f t="shared" si="3"/>
        <v>0</v>
      </c>
      <c r="W18" s="8" t="s">
        <v>248</v>
      </c>
      <c r="X18" s="8">
        <v>50000</v>
      </c>
    </row>
    <row r="19" spans="1:24" ht="27" customHeight="1">
      <c r="A19" s="184">
        <f>'1-2号(ソフト)'!A19</f>
        <v>0</v>
      </c>
      <c r="B19" s="185">
        <f>'1-2号(ソフト)'!B19</f>
        <v>0</v>
      </c>
      <c r="C19" s="185">
        <f>'1-2号(ソフト)'!C19</f>
        <v>0</v>
      </c>
      <c r="D19" s="186">
        <f>'1-2号(ソフト)'!D19</f>
        <v>0</v>
      </c>
      <c r="E19" s="186">
        <f>'1-2号(ソフト)'!E19</f>
        <v>0</v>
      </c>
      <c r="F19" s="184">
        <f>'1-2号(ソフト)'!F19</f>
        <v>0</v>
      </c>
      <c r="G19" s="187">
        <f>'1-2号(ソフト)'!G19</f>
        <v>0</v>
      </c>
      <c r="H19" s="187">
        <f>'1-2号(ソフト)'!H19</f>
        <v>0</v>
      </c>
      <c r="I19" s="187">
        <f>'1-2号(ソフト)'!I19</f>
        <v>0</v>
      </c>
      <c r="J19" s="187">
        <f>'1-2号(ソフト)'!J19</f>
        <v>0</v>
      </c>
      <c r="K19" s="188">
        <f>'1-2号(ソフト)'!K19</f>
        <v>0</v>
      </c>
      <c r="L19" s="188">
        <f>'1-2号(ソフト)'!L19</f>
        <v>0</v>
      </c>
      <c r="M19" s="212">
        <f>'1-2号(ソフト)'!M19</f>
        <v>0</v>
      </c>
      <c r="N19" s="212">
        <f>'1-2号(ソフト)'!N19</f>
        <v>0</v>
      </c>
      <c r="O19" s="138"/>
      <c r="P19" s="138"/>
      <c r="Q19" s="200">
        <f>'1-2号(ソフト)'!Q19</f>
        <v>0</v>
      </c>
      <c r="R19" s="199">
        <f>'1-2号(ソフト)'!R19</f>
        <v>0</v>
      </c>
      <c r="S19" s="18">
        <f t="shared" si="1"/>
        <v>0</v>
      </c>
      <c r="T19" s="51">
        <f t="shared" si="0"/>
        <v>0</v>
      </c>
      <c r="U19" s="16" t="str">
        <f t="shared" si="2"/>
        <v/>
      </c>
      <c r="V19" s="16">
        <f t="shared" si="3"/>
        <v>0</v>
      </c>
      <c r="W19" s="8" t="s">
        <v>395</v>
      </c>
      <c r="X19" s="8">
        <v>150000</v>
      </c>
    </row>
    <row r="20" spans="1:24" ht="27" customHeight="1" thickBot="1">
      <c r="A20" s="189">
        <f>'1-2号(ソフト)'!A20</f>
        <v>0</v>
      </c>
      <c r="B20" s="190">
        <f>'1-2号(ソフト)'!B20</f>
        <v>0</v>
      </c>
      <c r="C20" s="190">
        <f>'1-2号(ソフト)'!C20</f>
        <v>0</v>
      </c>
      <c r="D20" s="191">
        <f>'1-2号(ソフト)'!D20</f>
        <v>0</v>
      </c>
      <c r="E20" s="191">
        <f>'1-2号(ソフト)'!E20</f>
        <v>0</v>
      </c>
      <c r="F20" s="189">
        <f>'1-2号(ソフト)'!F20</f>
        <v>0</v>
      </c>
      <c r="G20" s="192">
        <f>'1-2号(ソフト)'!G20</f>
        <v>0</v>
      </c>
      <c r="H20" s="192">
        <f>'1-2号(ソフト)'!H20</f>
        <v>0</v>
      </c>
      <c r="I20" s="192">
        <f>'1-2号(ソフト)'!I20</f>
        <v>0</v>
      </c>
      <c r="J20" s="192">
        <f>'1-2号(ソフト)'!J20</f>
        <v>0</v>
      </c>
      <c r="K20" s="193">
        <f>'1-2号(ソフト)'!K20</f>
        <v>0</v>
      </c>
      <c r="L20" s="193">
        <f>'1-2号(ソフト)'!L20</f>
        <v>0</v>
      </c>
      <c r="M20" s="216">
        <f>'1-2号(ソフト)'!M20</f>
        <v>0</v>
      </c>
      <c r="N20" s="216">
        <f>'1-2号(ソフト)'!N20</f>
        <v>0</v>
      </c>
      <c r="O20" s="146"/>
      <c r="P20" s="146"/>
      <c r="Q20" s="201">
        <f>'1-2号(ソフト)'!Q20</f>
        <v>0</v>
      </c>
      <c r="R20" s="202">
        <f>'1-2号(ソフト)'!R20</f>
        <v>0</v>
      </c>
      <c r="S20" s="147">
        <f t="shared" si="1"/>
        <v>0</v>
      </c>
      <c r="T20" s="148">
        <f t="shared" si="0"/>
        <v>0</v>
      </c>
      <c r="U20" s="17" t="str">
        <f t="shared" si="2"/>
        <v/>
      </c>
      <c r="V20" s="17">
        <f t="shared" si="3"/>
        <v>0</v>
      </c>
    </row>
    <row r="21" spans="1:24" ht="27.75" customHeight="1" thickTop="1">
      <c r="A21" s="338" t="s">
        <v>378</v>
      </c>
      <c r="B21" s="339"/>
      <c r="C21" s="339"/>
      <c r="D21" s="339"/>
      <c r="E21" s="339"/>
      <c r="F21" s="339"/>
      <c r="G21" s="149">
        <f>SUM(G11:G20)</f>
        <v>0</v>
      </c>
      <c r="H21" s="149">
        <f t="shared" ref="H21:V21" si="4">SUM(H11:H20)</f>
        <v>0</v>
      </c>
      <c r="I21" s="149">
        <f t="shared" si="4"/>
        <v>0</v>
      </c>
      <c r="J21" s="149"/>
      <c r="K21" s="149"/>
      <c r="L21" s="149"/>
      <c r="M21" s="149"/>
      <c r="N21" s="149"/>
      <c r="O21" s="150">
        <f t="shared" si="4"/>
        <v>0</v>
      </c>
      <c r="P21" s="150">
        <f t="shared" si="4"/>
        <v>0</v>
      </c>
      <c r="Q21" s="150"/>
      <c r="R21" s="150"/>
      <c r="S21" s="150">
        <f t="shared" si="4"/>
        <v>0</v>
      </c>
      <c r="T21" s="150">
        <f t="shared" si="4"/>
        <v>0</v>
      </c>
      <c r="U21" s="151"/>
      <c r="V21" s="150">
        <f t="shared" si="4"/>
        <v>0</v>
      </c>
    </row>
    <row r="22" spans="1:24" ht="14.25" customHeight="1" thickBot="1">
      <c r="A22" s="8" t="s">
        <v>372</v>
      </c>
    </row>
    <row r="23" spans="1:24" ht="14.25" customHeight="1">
      <c r="A23" s="11" t="s">
        <v>466</v>
      </c>
      <c r="S23" s="267" t="str">
        <f>V7&amp;"合計"</f>
        <v>事業別実績額合計</v>
      </c>
      <c r="T23" s="206" t="s">
        <v>397</v>
      </c>
      <c r="U23" s="264" t="s">
        <v>356</v>
      </c>
      <c r="V23" s="207" t="s">
        <v>412</v>
      </c>
    </row>
    <row r="24" spans="1:24" ht="14.25" customHeight="1">
      <c r="A24" s="11" t="s">
        <v>468</v>
      </c>
      <c r="S24" s="268" t="s">
        <v>455</v>
      </c>
      <c r="T24" s="126" t="s">
        <v>453</v>
      </c>
      <c r="U24" s="264" t="s">
        <v>457</v>
      </c>
      <c r="V24" s="155" t="s">
        <v>459</v>
      </c>
    </row>
    <row r="25" spans="1:24" ht="14.25" customHeight="1">
      <c r="S25" s="352">
        <f>V21</f>
        <v>0</v>
      </c>
      <c r="T25" s="468">
        <f>$X$16+$X$18*COUNTIF($R$11:$R$20,$G$28)+$X$19*COUNTIFS($E$11:$E$20,$H$28,$N$11:$N$20,"&gt;=1")</f>
        <v>5000000</v>
      </c>
      <c r="U25" s="472">
        <f>'1-2号(ソフト)'!V25</f>
        <v>0</v>
      </c>
      <c r="V25" s="354">
        <f>MIN(S25,T25,U25)</f>
        <v>0</v>
      </c>
    </row>
    <row r="26" spans="1:24" ht="14.25" customHeight="1" thickBot="1">
      <c r="S26" s="353"/>
      <c r="T26" s="469"/>
      <c r="U26" s="316"/>
      <c r="V26" s="355"/>
    </row>
    <row r="27" spans="1:24" ht="14.25">
      <c r="T27" s="152"/>
      <c r="U27" s="153"/>
      <c r="V27" s="152"/>
    </row>
    <row r="28" spans="1:24">
      <c r="A28" s="11" t="s">
        <v>36</v>
      </c>
      <c r="B28" s="12"/>
      <c r="C28" s="12"/>
      <c r="D28" s="12"/>
      <c r="E28" s="12"/>
      <c r="F28" s="11" t="s">
        <v>334</v>
      </c>
      <c r="G28" s="11" t="s">
        <v>418</v>
      </c>
      <c r="H28" s="12" t="s">
        <v>447</v>
      </c>
      <c r="I28" s="12"/>
      <c r="J28" s="12"/>
      <c r="K28" s="12"/>
      <c r="L28" s="12"/>
      <c r="M28" s="12"/>
      <c r="N28" s="12"/>
    </row>
    <row r="29" spans="1:24">
      <c r="A29" s="11" t="s">
        <v>37</v>
      </c>
      <c r="B29" s="12"/>
      <c r="C29" s="12"/>
      <c r="D29" s="12"/>
      <c r="E29" s="12"/>
      <c r="F29" s="11" t="s">
        <v>335</v>
      </c>
      <c r="G29" s="11" t="s">
        <v>420</v>
      </c>
      <c r="H29" s="12" t="s">
        <v>448</v>
      </c>
      <c r="I29" s="12"/>
      <c r="J29" s="12"/>
      <c r="K29" s="12"/>
      <c r="L29" s="12"/>
      <c r="M29" s="12"/>
      <c r="N29" s="12"/>
    </row>
    <row r="30" spans="1:24">
      <c r="A30" s="11" t="s">
        <v>38</v>
      </c>
      <c r="B30" s="12"/>
      <c r="C30" s="12"/>
      <c r="D30" s="12"/>
      <c r="E30" s="12"/>
      <c r="F30" s="11" t="s">
        <v>336</v>
      </c>
      <c r="G30" s="12"/>
      <c r="H30" s="12"/>
      <c r="I30" s="12"/>
      <c r="J30" s="12"/>
      <c r="K30" s="12"/>
      <c r="L30" s="12"/>
      <c r="M30" s="12"/>
      <c r="N30" s="12"/>
    </row>
    <row r="31" spans="1:24">
      <c r="A31" s="13" t="s">
        <v>39</v>
      </c>
      <c r="B31" s="13"/>
      <c r="C31" s="13"/>
      <c r="D31" s="13"/>
      <c r="E31" s="13"/>
      <c r="F31" s="13" t="s">
        <v>337</v>
      </c>
      <c r="G31" s="13"/>
      <c r="H31" s="13"/>
      <c r="I31" s="13"/>
      <c r="J31" s="13"/>
      <c r="K31" s="13"/>
      <c r="L31" s="13"/>
      <c r="M31" s="13"/>
      <c r="N31" s="13"/>
    </row>
    <row r="32" spans="1:24">
      <c r="A32" s="11" t="s">
        <v>40</v>
      </c>
      <c r="B32" s="11"/>
      <c r="C32" s="11"/>
      <c r="D32" s="11"/>
      <c r="E32" s="11"/>
      <c r="F32" s="11" t="s">
        <v>338</v>
      </c>
      <c r="G32" s="11"/>
      <c r="H32" s="11"/>
      <c r="I32" s="11"/>
      <c r="J32" s="11"/>
      <c r="K32" s="11"/>
      <c r="L32" s="11"/>
      <c r="M32" s="11"/>
      <c r="N32" s="11"/>
    </row>
    <row r="33" spans="1:14">
      <c r="A33" s="14" t="s">
        <v>41</v>
      </c>
      <c r="B33" s="14"/>
      <c r="C33" s="14"/>
      <c r="D33" s="14"/>
      <c r="E33" s="14"/>
      <c r="F33" s="14" t="s">
        <v>339</v>
      </c>
      <c r="G33" s="14"/>
      <c r="H33" s="14"/>
      <c r="I33" s="14"/>
      <c r="J33" s="14"/>
      <c r="K33" s="14"/>
      <c r="L33" s="14"/>
      <c r="M33" s="14"/>
      <c r="N33" s="14"/>
    </row>
    <row r="34" spans="1:14">
      <c r="A34" s="14" t="s">
        <v>42</v>
      </c>
      <c r="B34" s="14"/>
      <c r="C34" s="14"/>
      <c r="D34" s="14"/>
      <c r="E34" s="14"/>
      <c r="F34" s="14" t="s">
        <v>341</v>
      </c>
      <c r="G34" s="14"/>
      <c r="H34" s="14"/>
      <c r="I34" s="14"/>
      <c r="J34" s="14"/>
      <c r="K34" s="14"/>
      <c r="L34" s="14"/>
      <c r="M34" s="14"/>
      <c r="N34" s="14"/>
    </row>
    <row r="35" spans="1:14">
      <c r="A35" s="14" t="s">
        <v>43</v>
      </c>
      <c r="B35" s="14"/>
      <c r="C35" s="14"/>
      <c r="D35" s="14"/>
      <c r="E35" s="14"/>
      <c r="F35" s="14" t="s">
        <v>340</v>
      </c>
      <c r="G35" s="14"/>
      <c r="H35" s="14"/>
      <c r="I35" s="14"/>
      <c r="J35" s="14"/>
      <c r="K35" s="14"/>
      <c r="L35" s="14"/>
      <c r="M35" s="14"/>
      <c r="N35" s="14"/>
    </row>
    <row r="36" spans="1:14">
      <c r="A36" s="14" t="s">
        <v>44</v>
      </c>
      <c r="B36" s="14"/>
      <c r="C36" s="14"/>
      <c r="D36" s="14"/>
      <c r="E36" s="14"/>
      <c r="F36" s="14" t="s">
        <v>342</v>
      </c>
      <c r="G36" s="14"/>
      <c r="H36" s="14"/>
      <c r="I36" s="14"/>
      <c r="J36" s="14"/>
      <c r="K36" s="14"/>
      <c r="L36" s="14"/>
      <c r="M36" s="14"/>
      <c r="N36" s="14"/>
    </row>
    <row r="37" spans="1:14">
      <c r="A37" s="14" t="s">
        <v>45</v>
      </c>
      <c r="B37" s="14"/>
      <c r="C37" s="14"/>
      <c r="D37" s="14"/>
      <c r="E37" s="14"/>
      <c r="F37" s="14" t="s">
        <v>343</v>
      </c>
      <c r="G37" s="14"/>
      <c r="H37" s="14"/>
      <c r="I37" s="14"/>
      <c r="J37" s="14"/>
      <c r="K37" s="14"/>
      <c r="L37" s="14"/>
      <c r="M37" s="14"/>
      <c r="N37" s="14"/>
    </row>
    <row r="38" spans="1:14">
      <c r="A38" s="14" t="s">
        <v>46</v>
      </c>
      <c r="B38" s="14"/>
      <c r="C38" s="14"/>
      <c r="D38" s="14"/>
      <c r="E38" s="14"/>
      <c r="F38" s="14" t="s">
        <v>344</v>
      </c>
      <c r="G38" s="14"/>
      <c r="H38" s="14"/>
      <c r="I38" s="14"/>
      <c r="J38" s="14"/>
      <c r="K38" s="14"/>
      <c r="L38" s="14"/>
      <c r="M38" s="14"/>
      <c r="N38" s="14"/>
    </row>
    <row r="39" spans="1:14">
      <c r="A39" s="14" t="s">
        <v>47</v>
      </c>
      <c r="B39" s="14"/>
      <c r="C39" s="14"/>
      <c r="D39" s="14"/>
      <c r="E39" s="14"/>
      <c r="F39" s="14" t="s">
        <v>345</v>
      </c>
      <c r="G39" s="14"/>
      <c r="H39" s="14"/>
      <c r="I39" s="14"/>
      <c r="J39" s="14"/>
      <c r="K39" s="14"/>
      <c r="L39" s="14"/>
      <c r="M39" s="14"/>
      <c r="N39" s="14"/>
    </row>
    <row r="40" spans="1:14">
      <c r="A40" s="14" t="s">
        <v>48</v>
      </c>
      <c r="B40" s="14"/>
      <c r="C40" s="14"/>
      <c r="D40" s="14"/>
      <c r="E40" s="14"/>
      <c r="F40" s="14" t="s">
        <v>346</v>
      </c>
      <c r="G40" s="14"/>
      <c r="H40" s="14"/>
      <c r="I40" s="14"/>
      <c r="J40" s="14"/>
      <c r="K40" s="14"/>
      <c r="L40" s="14"/>
      <c r="M40" s="14"/>
      <c r="N40" s="14"/>
    </row>
    <row r="41" spans="1:14">
      <c r="A41" s="14" t="s">
        <v>49</v>
      </c>
      <c r="B41" s="14"/>
      <c r="C41" s="14"/>
      <c r="D41" s="14"/>
      <c r="E41" s="14"/>
      <c r="F41" s="14" t="s">
        <v>347</v>
      </c>
      <c r="G41" s="14"/>
      <c r="H41" s="14"/>
      <c r="I41" s="14"/>
      <c r="J41" s="14"/>
      <c r="K41" s="14"/>
      <c r="L41" s="14"/>
      <c r="M41" s="14"/>
      <c r="N41" s="14"/>
    </row>
    <row r="42" spans="1:14">
      <c r="A42" s="14" t="s">
        <v>50</v>
      </c>
      <c r="B42" s="14"/>
      <c r="C42" s="14"/>
      <c r="D42" s="14"/>
      <c r="E42" s="14"/>
      <c r="F42" s="14" t="s">
        <v>348</v>
      </c>
      <c r="G42" s="14"/>
      <c r="H42" s="14"/>
      <c r="I42" s="14"/>
      <c r="J42" s="14"/>
      <c r="K42" s="14"/>
      <c r="L42" s="14"/>
      <c r="M42" s="14"/>
      <c r="N42" s="14"/>
    </row>
    <row r="43" spans="1:14">
      <c r="A43" s="14" t="s">
        <v>51</v>
      </c>
      <c r="B43" s="14"/>
      <c r="C43" s="14"/>
      <c r="D43" s="14"/>
      <c r="E43" s="14"/>
      <c r="F43" s="14"/>
      <c r="G43" s="14"/>
      <c r="H43" s="14"/>
      <c r="I43" s="14"/>
      <c r="J43" s="14"/>
      <c r="K43" s="14"/>
      <c r="L43" s="14"/>
      <c r="M43" s="14"/>
      <c r="N43" s="14"/>
    </row>
    <row r="44" spans="1:14">
      <c r="A44" s="14" t="s">
        <v>52</v>
      </c>
      <c r="B44" s="14"/>
      <c r="C44" s="14"/>
      <c r="D44" s="14"/>
      <c r="E44" s="14"/>
      <c r="F44" s="14"/>
      <c r="G44" s="14"/>
      <c r="H44" s="14"/>
      <c r="I44" s="14"/>
      <c r="J44" s="14"/>
      <c r="K44" s="14"/>
      <c r="L44" s="14"/>
      <c r="M44" s="14"/>
      <c r="N44" s="14"/>
    </row>
    <row r="45" spans="1:14">
      <c r="A45" s="14" t="s">
        <v>53</v>
      </c>
      <c r="B45" s="14"/>
      <c r="C45" s="14"/>
      <c r="D45" s="14"/>
      <c r="E45" s="14"/>
      <c r="F45" s="14"/>
      <c r="G45" s="14"/>
      <c r="H45" s="14"/>
      <c r="I45" s="14"/>
      <c r="J45" s="14"/>
      <c r="K45" s="14"/>
      <c r="L45" s="14"/>
      <c r="M45" s="14"/>
      <c r="N45" s="14"/>
    </row>
    <row r="46" spans="1:14">
      <c r="A46" s="14" t="s">
        <v>54</v>
      </c>
      <c r="B46" s="14"/>
      <c r="C46" s="14"/>
      <c r="D46" s="14"/>
      <c r="E46" s="14"/>
      <c r="F46" s="14"/>
      <c r="G46" s="14"/>
      <c r="H46" s="14"/>
      <c r="I46" s="14"/>
      <c r="J46" s="14"/>
      <c r="K46" s="14"/>
      <c r="L46" s="14"/>
      <c r="M46" s="14"/>
      <c r="N46" s="14"/>
    </row>
    <row r="47" spans="1:14">
      <c r="A47" s="14" t="s">
        <v>55</v>
      </c>
      <c r="B47" s="14"/>
      <c r="C47" s="14"/>
      <c r="D47" s="14"/>
      <c r="E47" s="14"/>
      <c r="F47" s="14"/>
      <c r="G47" s="14"/>
      <c r="H47" s="14"/>
      <c r="I47" s="14"/>
      <c r="J47" s="14"/>
      <c r="K47" s="14"/>
      <c r="L47" s="14"/>
      <c r="M47" s="14"/>
      <c r="N47" s="14"/>
    </row>
    <row r="48" spans="1:14">
      <c r="A48" s="14" t="s">
        <v>56</v>
      </c>
      <c r="B48" s="14"/>
      <c r="C48" s="14"/>
      <c r="D48" s="14"/>
      <c r="E48" s="14"/>
      <c r="F48" s="14"/>
      <c r="G48" s="14"/>
      <c r="H48" s="14"/>
      <c r="I48" s="14"/>
      <c r="J48" s="14"/>
      <c r="K48" s="14"/>
      <c r="L48" s="14"/>
      <c r="M48" s="14"/>
      <c r="N48" s="14"/>
    </row>
    <row r="49" spans="1:14">
      <c r="A49" s="14" t="s">
        <v>57</v>
      </c>
      <c r="B49" s="14"/>
      <c r="C49" s="14"/>
      <c r="D49" s="14"/>
      <c r="E49" s="14"/>
      <c r="F49" s="14"/>
      <c r="G49" s="14"/>
      <c r="H49" s="14"/>
      <c r="I49" s="14"/>
      <c r="J49" s="14"/>
      <c r="K49" s="14"/>
      <c r="L49" s="14"/>
      <c r="M49" s="14"/>
      <c r="N49" s="14"/>
    </row>
    <row r="50" spans="1:14">
      <c r="A50" s="14" t="s">
        <v>58</v>
      </c>
      <c r="B50" s="14"/>
      <c r="C50" s="14"/>
      <c r="D50" s="14"/>
      <c r="E50" s="14"/>
      <c r="F50" s="14"/>
      <c r="G50" s="14"/>
      <c r="H50" s="14"/>
      <c r="I50" s="14"/>
      <c r="J50" s="14"/>
      <c r="K50" s="14"/>
      <c r="L50" s="14"/>
      <c r="M50" s="14"/>
      <c r="N50" s="14"/>
    </row>
    <row r="51" spans="1:14">
      <c r="A51" s="14" t="s">
        <v>463</v>
      </c>
      <c r="B51" s="14"/>
      <c r="C51" s="14"/>
      <c r="D51" s="14"/>
      <c r="E51" s="14"/>
      <c r="F51" s="14"/>
      <c r="G51" s="14"/>
      <c r="H51" s="14"/>
      <c r="I51" s="14"/>
      <c r="J51" s="14"/>
      <c r="K51" s="14"/>
      <c r="L51" s="14"/>
      <c r="M51" s="14"/>
      <c r="N51" s="14"/>
    </row>
    <row r="52" spans="1:14">
      <c r="A52" s="14" t="s">
        <v>34</v>
      </c>
      <c r="B52" s="14"/>
      <c r="C52" s="14"/>
      <c r="D52" s="14"/>
      <c r="E52" s="14"/>
      <c r="F52" s="14"/>
      <c r="G52" s="14"/>
      <c r="H52" s="14"/>
      <c r="I52" s="14"/>
      <c r="J52" s="14"/>
      <c r="K52" s="14"/>
      <c r="L52" s="14"/>
      <c r="M52" s="14"/>
      <c r="N52" s="14"/>
    </row>
    <row r="53" spans="1:14">
      <c r="A53" s="14" t="s">
        <v>59</v>
      </c>
      <c r="B53" s="14"/>
      <c r="C53" s="14"/>
      <c r="D53" s="14"/>
      <c r="E53" s="14"/>
      <c r="F53" s="14"/>
      <c r="G53" s="14"/>
      <c r="H53" s="14"/>
      <c r="I53" s="14"/>
      <c r="J53" s="14"/>
      <c r="K53" s="14"/>
      <c r="L53" s="14"/>
      <c r="M53" s="14"/>
      <c r="N53" s="14"/>
    </row>
    <row r="54" spans="1:14">
      <c r="A54" s="14" t="s">
        <v>60</v>
      </c>
      <c r="B54" s="14"/>
      <c r="C54" s="14"/>
      <c r="D54" s="14"/>
      <c r="E54" s="14"/>
      <c r="F54" s="14"/>
      <c r="G54" s="14"/>
      <c r="H54" s="14"/>
      <c r="I54" s="14"/>
      <c r="J54" s="14"/>
      <c r="K54" s="14"/>
      <c r="L54" s="14"/>
      <c r="M54" s="14"/>
      <c r="N54" s="14"/>
    </row>
    <row r="55" spans="1:14">
      <c r="A55" s="15" t="s">
        <v>234</v>
      </c>
      <c r="B55" s="15"/>
      <c r="C55" s="15"/>
      <c r="D55" s="14"/>
      <c r="E55" s="14"/>
      <c r="F55" s="14"/>
      <c r="G55" s="14"/>
      <c r="H55" s="14"/>
      <c r="I55" s="14"/>
      <c r="J55" s="14"/>
      <c r="K55" s="14"/>
      <c r="L55" s="14"/>
      <c r="M55" s="14"/>
      <c r="N55" s="14"/>
    </row>
    <row r="56" spans="1:14">
      <c r="A56" s="15" t="s">
        <v>235</v>
      </c>
      <c r="B56" s="15"/>
      <c r="C56" s="15"/>
      <c r="D56" s="14"/>
      <c r="E56" s="14"/>
      <c r="F56" s="14"/>
      <c r="G56" s="14"/>
      <c r="H56" s="14"/>
      <c r="I56" s="14"/>
      <c r="J56" s="14"/>
      <c r="K56" s="14"/>
      <c r="L56" s="14"/>
      <c r="M56" s="14"/>
      <c r="N56" s="14"/>
    </row>
  </sheetData>
  <mergeCells count="24">
    <mergeCell ref="A2:V2"/>
    <mergeCell ref="A7:A9"/>
    <mergeCell ref="B7:B9"/>
    <mergeCell ref="C7:C9"/>
    <mergeCell ref="D7:D9"/>
    <mergeCell ref="G7:N7"/>
    <mergeCell ref="O7:O9"/>
    <mergeCell ref="P7:P9"/>
    <mergeCell ref="T4:V4"/>
    <mergeCell ref="E7:F8"/>
    <mergeCell ref="V25:V26"/>
    <mergeCell ref="K8:K9"/>
    <mergeCell ref="L8:L9"/>
    <mergeCell ref="A10:B10"/>
    <mergeCell ref="A21:F21"/>
    <mergeCell ref="T25:T26"/>
    <mergeCell ref="Q7:Q9"/>
    <mergeCell ref="R7:R9"/>
    <mergeCell ref="S7:S9"/>
    <mergeCell ref="T7:T9"/>
    <mergeCell ref="U7:U9"/>
    <mergeCell ref="V7:V9"/>
    <mergeCell ref="U25:U26"/>
    <mergeCell ref="S25:S26"/>
  </mergeCells>
  <phoneticPr fontId="1"/>
  <dataValidations count="4">
    <dataValidation type="list" allowBlank="1" showInputMessage="1" showErrorMessage="1" sqref="Q11:Q20" xr:uid="{380F57C9-44AC-4126-92F3-F2569670F104}">
      <formula1>$W$11:$W$15</formula1>
    </dataValidation>
    <dataValidation type="list" allowBlank="1" showInputMessage="1" showErrorMessage="1" sqref="B11:B20" xr:uid="{3E1532AC-0B3D-4832-93D1-121ADF538489}">
      <formula1>$A$28:$A$56</formula1>
    </dataValidation>
    <dataValidation type="list" allowBlank="1" showInputMessage="1" showErrorMessage="1" sqref="D11:E20" xr:uid="{392D6B3E-6908-43A8-85BF-1F2E72123B08}">
      <formula1>$F$28:$F$42</formula1>
    </dataValidation>
    <dataValidation type="list" allowBlank="1" showInputMessage="1" showErrorMessage="1" sqref="R11:R20 K11:N20" xr:uid="{A7575B3B-EFF5-4AC2-A4DD-9C6F347C587F}">
      <formula1>$G$28:$G$29</formula1>
    </dataValidation>
  </dataValidations>
  <pageMargins left="0.7" right="0.7" top="0.75" bottom="0.75" header="0.3" footer="0.3"/>
  <pageSetup paperSize="9" scale="57" orientation="landscape"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2465D-9D74-4A38-96CE-8AC1F8D11BC3}">
  <sheetPr>
    <tabColor rgb="FF0070C0"/>
    <pageSetUpPr fitToPage="1"/>
  </sheetPr>
  <dimension ref="A1:X56"/>
  <sheetViews>
    <sheetView view="pageBreakPreview" topLeftCell="A6" zoomScaleNormal="100" zoomScaleSheetLayoutView="100" workbookViewId="0">
      <selection activeCell="A24" sqref="A24"/>
    </sheetView>
  </sheetViews>
  <sheetFormatPr defaultRowHeight="13.5" outlineLevelCol="1"/>
  <cols>
    <col min="1" max="1" width="22.125" style="8" customWidth="1"/>
    <col min="2" max="2" width="19.75" style="8" customWidth="1"/>
    <col min="3" max="3" width="7.5" style="8" hidden="1" customWidth="1" outlineLevel="1"/>
    <col min="4" max="4" width="7" style="8" customWidth="1" collapsed="1"/>
    <col min="5" max="5" width="7" style="8" customWidth="1"/>
    <col min="6" max="6" width="16.75" style="8" customWidth="1"/>
    <col min="7" max="7" width="17.625" style="8" customWidth="1"/>
    <col min="8" max="8" width="19.625" style="8" customWidth="1"/>
    <col min="9" max="9" width="6.875" style="8" customWidth="1"/>
    <col min="10" max="10" width="6.375" style="8" customWidth="1"/>
    <col min="11" max="11" width="7.125" style="8" customWidth="1"/>
    <col min="12" max="12" width="7.125" style="8" hidden="1" customWidth="1" outlineLevel="1"/>
    <col min="13" max="13" width="7.125" style="8" customWidth="1" collapsed="1"/>
    <col min="14" max="14" width="7.125" style="8" customWidth="1"/>
    <col min="15" max="16" width="7.125" style="8" hidden="1" customWidth="1" outlineLevel="1"/>
    <col min="17" max="17" width="12.625" style="8" customWidth="1" collapsed="1"/>
    <col min="18" max="21" width="12.625" style="8" customWidth="1"/>
    <col min="22" max="22" width="14.5" style="8" customWidth="1"/>
    <col min="23" max="23" width="17.125" style="8" customWidth="1"/>
    <col min="24" max="24" width="9.5" style="8" bestFit="1" customWidth="1"/>
    <col min="25" max="16384" width="9" style="8"/>
  </cols>
  <sheetData>
    <row r="1" spans="1:23">
      <c r="A1" s="8" t="s">
        <v>358</v>
      </c>
    </row>
    <row r="2" spans="1:23" ht="18" customHeight="1">
      <c r="A2" s="337" t="str">
        <f>"令和"&amp;DBCS(TEXT('1号(交付申請)'!W6,"e"))&amp;"年度富山県介護テクノロジー定着支援事業　補助金精算額調書（(2)介護テクノロジーパッケージ型導入支援事業）"</f>
        <v>令和８年度富山県介護テクノロジー定着支援事業　補助金精算額調書（(2)介護テクノロジーパッケージ型導入支援事業）</v>
      </c>
      <c r="B2" s="337"/>
      <c r="C2" s="337"/>
      <c r="D2" s="337"/>
      <c r="E2" s="337"/>
      <c r="F2" s="337"/>
      <c r="G2" s="337"/>
      <c r="H2" s="337"/>
      <c r="I2" s="337"/>
      <c r="J2" s="337"/>
      <c r="K2" s="337"/>
      <c r="L2" s="337"/>
      <c r="M2" s="337"/>
      <c r="N2" s="337"/>
      <c r="O2" s="337"/>
      <c r="P2" s="337"/>
      <c r="Q2" s="337"/>
      <c r="R2" s="337"/>
      <c r="S2" s="337"/>
      <c r="T2" s="337"/>
      <c r="U2" s="337"/>
      <c r="V2" s="337"/>
    </row>
    <row r="3" spans="1:23" ht="14.25" thickBot="1"/>
    <row r="4" spans="1:23" ht="19.5" thickBot="1">
      <c r="S4" s="128" t="s">
        <v>18</v>
      </c>
      <c r="T4" s="345">
        <f>'1号(交付申請)'!F8</f>
        <v>0</v>
      </c>
      <c r="U4" s="346"/>
      <c r="V4" s="347"/>
    </row>
    <row r="6" spans="1:23" ht="14.25" thickBot="1">
      <c r="G6" s="168"/>
      <c r="H6" s="168"/>
      <c r="V6" s="132" t="s">
        <v>249</v>
      </c>
    </row>
    <row r="7" spans="1:23" s="130" customFormat="1" ht="15.75" customHeight="1">
      <c r="A7" s="343" t="s">
        <v>31</v>
      </c>
      <c r="B7" s="343" t="s">
        <v>359</v>
      </c>
      <c r="C7" s="357"/>
      <c r="D7" s="475" t="s">
        <v>385</v>
      </c>
      <c r="E7" s="477" t="s">
        <v>402</v>
      </c>
      <c r="F7" s="478"/>
      <c r="G7" s="476" t="s">
        <v>328</v>
      </c>
      <c r="H7" s="381" t="s">
        <v>361</v>
      </c>
      <c r="I7" s="356" t="s">
        <v>363</v>
      </c>
      <c r="J7" s="356"/>
      <c r="K7" s="356"/>
      <c r="L7" s="356"/>
      <c r="M7" s="356"/>
      <c r="N7" s="356"/>
      <c r="O7" s="356"/>
      <c r="P7" s="317"/>
      <c r="Q7" s="342" t="s">
        <v>362</v>
      </c>
      <c r="R7" s="344" t="s">
        <v>413</v>
      </c>
      <c r="S7" s="342" t="s">
        <v>325</v>
      </c>
      <c r="T7" s="342" t="s">
        <v>410</v>
      </c>
      <c r="U7" s="342" t="s">
        <v>323</v>
      </c>
      <c r="V7" s="342" t="s">
        <v>411</v>
      </c>
    </row>
    <row r="8" spans="1:23" s="130" customFormat="1" ht="15.75" customHeight="1">
      <c r="A8" s="343"/>
      <c r="B8" s="343"/>
      <c r="C8" s="358"/>
      <c r="D8" s="325"/>
      <c r="E8" s="479"/>
      <c r="F8" s="480"/>
      <c r="G8" s="390"/>
      <c r="H8" s="382"/>
      <c r="I8" s="169" t="s">
        <v>283</v>
      </c>
      <c r="J8" s="156" t="s">
        <v>101</v>
      </c>
      <c r="K8" s="156" t="s">
        <v>103</v>
      </c>
      <c r="L8" s="156"/>
      <c r="M8" s="348" t="s">
        <v>403</v>
      </c>
      <c r="N8" s="360" t="s">
        <v>404</v>
      </c>
      <c r="O8" s="156"/>
      <c r="P8" s="156"/>
      <c r="Q8" s="342"/>
      <c r="R8" s="342"/>
      <c r="S8" s="342"/>
      <c r="T8" s="342"/>
      <c r="U8" s="342"/>
      <c r="V8" s="342"/>
    </row>
    <row r="9" spans="1:23" s="130" customFormat="1" ht="15.75" customHeight="1">
      <c r="A9" s="343"/>
      <c r="B9" s="343"/>
      <c r="C9" s="359"/>
      <c r="D9" s="325"/>
      <c r="E9" s="282" t="s">
        <v>446</v>
      </c>
      <c r="F9" s="269" t="s">
        <v>32</v>
      </c>
      <c r="G9" s="265" t="s">
        <v>32</v>
      </c>
      <c r="H9" s="382"/>
      <c r="I9" s="169" t="s">
        <v>33</v>
      </c>
      <c r="J9" s="156" t="s">
        <v>33</v>
      </c>
      <c r="K9" s="156" t="s">
        <v>33</v>
      </c>
      <c r="L9" s="156" t="s">
        <v>378</v>
      </c>
      <c r="M9" s="349"/>
      <c r="N9" s="361"/>
      <c r="O9" s="156" t="s">
        <v>378</v>
      </c>
      <c r="P9" s="156" t="s">
        <v>378</v>
      </c>
      <c r="Q9" s="342"/>
      <c r="R9" s="342"/>
      <c r="S9" s="342"/>
      <c r="T9" s="342"/>
      <c r="U9" s="342"/>
      <c r="V9" s="342"/>
    </row>
    <row r="10" spans="1:23" s="130" customFormat="1" ht="15.75" customHeight="1">
      <c r="A10" s="370"/>
      <c r="B10" s="371"/>
      <c r="C10" s="228"/>
      <c r="D10" s="278"/>
      <c r="E10" s="473" t="s">
        <v>393</v>
      </c>
      <c r="F10" s="474"/>
      <c r="G10" s="379" t="s">
        <v>394</v>
      </c>
      <c r="H10" s="380"/>
      <c r="I10" s="228"/>
      <c r="J10" s="225"/>
      <c r="K10" s="225"/>
      <c r="L10" s="225"/>
      <c r="M10" s="225"/>
      <c r="N10" s="225"/>
      <c r="O10" s="127"/>
      <c r="P10" s="127"/>
      <c r="Q10" s="127" t="s">
        <v>373</v>
      </c>
      <c r="R10" s="140" t="s">
        <v>374</v>
      </c>
      <c r="S10" s="127" t="s">
        <v>375</v>
      </c>
      <c r="T10" s="140" t="s">
        <v>376</v>
      </c>
      <c r="U10" s="140" t="s">
        <v>377</v>
      </c>
      <c r="V10" s="156" t="s">
        <v>379</v>
      </c>
    </row>
    <row r="11" spans="1:23" ht="27" customHeight="1">
      <c r="A11" s="209">
        <f>'1-2号(パケ)'!A11</f>
        <v>0</v>
      </c>
      <c r="B11" s="210">
        <f>'1-2号(パケ)'!B11</f>
        <v>0</v>
      </c>
      <c r="C11" s="210">
        <f>'1-2号(パケ)'!C11</f>
        <v>0</v>
      </c>
      <c r="D11" s="279"/>
      <c r="E11" s="283">
        <f>'1-2号(パケ)'!E11</f>
        <v>0</v>
      </c>
      <c r="F11" s="284">
        <f>'1-2号(パケ)'!F11</f>
        <v>0</v>
      </c>
      <c r="G11" s="280">
        <f>'1-2号(パケ)'!G11</f>
        <v>0</v>
      </c>
      <c r="H11" s="217">
        <f>'1-2号(パケ)'!H11</f>
        <v>0</v>
      </c>
      <c r="I11" s="218">
        <f>'1-2号(パケ)'!I11</f>
        <v>0</v>
      </c>
      <c r="J11" s="211">
        <f>'1-2号(パケ)'!J11</f>
        <v>0</v>
      </c>
      <c r="K11" s="211">
        <f>'1-2号(パケ)'!K11</f>
        <v>0</v>
      </c>
      <c r="L11" s="211">
        <f>'1-2号(パケ)'!L11</f>
        <v>0</v>
      </c>
      <c r="M11" s="212">
        <f>'1-2号(パケ)'!M11</f>
        <v>0</v>
      </c>
      <c r="N11" s="212">
        <f>'1-2号(パケ)'!N11</f>
        <v>0</v>
      </c>
      <c r="O11" s="137">
        <f>COUNTIF(M11:N11,#REF!)</f>
        <v>0</v>
      </c>
      <c r="P11" s="137">
        <f>IF(COUNTIF($C$11:C11,C11)&gt;=2,0,COUNTIF(L11,"&gt;=1")+COUNTIF(O11,"&gt;=1"))</f>
        <v>0</v>
      </c>
      <c r="Q11" s="138"/>
      <c r="R11" s="138"/>
      <c r="S11" s="18">
        <f t="shared" ref="S11:S20" si="0">Q11-R11</f>
        <v>0</v>
      </c>
      <c r="T11" s="51">
        <f t="shared" ref="T11:T20" si="1">ROUNDDOWN(S11*$X$23,-3)</f>
        <v>0</v>
      </c>
      <c r="U11" s="204" t="str">
        <f>IFERROR(IF(Q11="","",$X$22+IF(AND(E11=$H$28,P11&gt;0),$X$24,0)),"")</f>
        <v/>
      </c>
      <c r="V11" s="16">
        <f>IFERROR(MIN(T11,U11),"")</f>
        <v>0</v>
      </c>
      <c r="W11" s="8" t="s">
        <v>366</v>
      </c>
    </row>
    <row r="12" spans="1:23" ht="27" customHeight="1">
      <c r="A12" s="209">
        <f>'1-2号(パケ)'!A12</f>
        <v>0</v>
      </c>
      <c r="B12" s="210">
        <f>'1-2号(パケ)'!B12</f>
        <v>0</v>
      </c>
      <c r="C12" s="210">
        <f>'1-2号(パケ)'!C12</f>
        <v>0</v>
      </c>
      <c r="D12" s="279">
        <f>'1-2号(パケ)'!D12</f>
        <v>0</v>
      </c>
      <c r="E12" s="283">
        <f>'1-2号(パケ)'!E12</f>
        <v>0</v>
      </c>
      <c r="F12" s="284">
        <f>'1-2号(パケ)'!F12</f>
        <v>0</v>
      </c>
      <c r="G12" s="280">
        <f>'1-2号(パケ)'!G12</f>
        <v>0</v>
      </c>
      <c r="H12" s="203">
        <f>'1-2号(パケ)'!H12</f>
        <v>0</v>
      </c>
      <c r="I12" s="218">
        <f>'1-2号(パケ)'!I12</f>
        <v>0</v>
      </c>
      <c r="J12" s="211">
        <f>'1-2号(パケ)'!J12</f>
        <v>0</v>
      </c>
      <c r="K12" s="211">
        <f>'1-2号(パケ)'!K12</f>
        <v>0</v>
      </c>
      <c r="L12" s="211">
        <f>'1-2号(パケ)'!L12</f>
        <v>0</v>
      </c>
      <c r="M12" s="212">
        <f>'1-2号(パケ)'!M12</f>
        <v>0</v>
      </c>
      <c r="N12" s="212">
        <f>'1-2号(パケ)'!N12</f>
        <v>0</v>
      </c>
      <c r="O12" s="137">
        <f>COUNTIF(M12:N12,#REF!)</f>
        <v>0</v>
      </c>
      <c r="P12" s="137">
        <f>IF(COUNTIF($C$11:C12,C12)&gt;=2,0,COUNTIF(L12,"&gt;=1")+COUNTIF(O12,"&gt;=1"))</f>
        <v>0</v>
      </c>
      <c r="Q12" s="138"/>
      <c r="R12" s="138"/>
      <c r="S12" s="18">
        <f t="shared" si="0"/>
        <v>0</v>
      </c>
      <c r="T12" s="51">
        <f t="shared" si="1"/>
        <v>0</v>
      </c>
      <c r="U12" s="204" t="str">
        <f t="shared" ref="U12:U20" si="2">IFERROR(IF(Q12="","",$X$22+IF(AND(E12=$H$28,P12&gt;0),$X$24,0)),"")</f>
        <v/>
      </c>
      <c r="V12" s="16">
        <f t="shared" ref="V12:V20" si="3">IFERROR(MIN(T12,U12),"")</f>
        <v>0</v>
      </c>
      <c r="W12" s="8" t="s">
        <v>93</v>
      </c>
    </row>
    <row r="13" spans="1:23" ht="27" customHeight="1">
      <c r="A13" s="209">
        <f>'1-2号(パケ)'!A13</f>
        <v>0</v>
      </c>
      <c r="B13" s="210">
        <f>'1-2号(パケ)'!B13</f>
        <v>0</v>
      </c>
      <c r="C13" s="210">
        <f>'1-2号(パケ)'!C13</f>
        <v>0</v>
      </c>
      <c r="D13" s="279">
        <f>'1-2号(パケ)'!D13</f>
        <v>0</v>
      </c>
      <c r="E13" s="283">
        <f>'1-2号(パケ)'!E13</f>
        <v>0</v>
      </c>
      <c r="F13" s="284">
        <f>'1-2号(パケ)'!F13</f>
        <v>0</v>
      </c>
      <c r="G13" s="280">
        <f>'1-2号(パケ)'!G13</f>
        <v>0</v>
      </c>
      <c r="H13" s="203">
        <f>'1-2号(パケ)'!H13</f>
        <v>0</v>
      </c>
      <c r="I13" s="218">
        <f>'1-2号(パケ)'!I13</f>
        <v>0</v>
      </c>
      <c r="J13" s="211">
        <f>'1-2号(パケ)'!J13</f>
        <v>0</v>
      </c>
      <c r="K13" s="211">
        <f>'1-2号(パケ)'!K13</f>
        <v>0</v>
      </c>
      <c r="L13" s="211">
        <f>'1-2号(パケ)'!L13</f>
        <v>0</v>
      </c>
      <c r="M13" s="212">
        <f>'1-2号(パケ)'!M13</f>
        <v>0</v>
      </c>
      <c r="N13" s="212">
        <f>'1-2号(パケ)'!N13</f>
        <v>0</v>
      </c>
      <c r="O13" s="137">
        <f>COUNTIF(M13:N13,#REF!)</f>
        <v>0</v>
      </c>
      <c r="P13" s="137">
        <f>IF(COUNTIF($C$11:C13,C13)&gt;=2,0,COUNTIF(L13,"&gt;=1")+COUNTIF(O13,"&gt;=1"))</f>
        <v>0</v>
      </c>
      <c r="Q13" s="138"/>
      <c r="R13" s="138"/>
      <c r="S13" s="18">
        <f t="shared" si="0"/>
        <v>0</v>
      </c>
      <c r="T13" s="51">
        <f t="shared" si="1"/>
        <v>0</v>
      </c>
      <c r="U13" s="204" t="str">
        <f t="shared" si="2"/>
        <v/>
      </c>
      <c r="V13" s="16">
        <f t="shared" si="3"/>
        <v>0</v>
      </c>
      <c r="W13" s="8" t="s">
        <v>94</v>
      </c>
    </row>
    <row r="14" spans="1:23" ht="27" customHeight="1">
      <c r="A14" s="209">
        <f>'1-2号(パケ)'!A14</f>
        <v>0</v>
      </c>
      <c r="B14" s="210">
        <f>'1-2号(パケ)'!B14</f>
        <v>0</v>
      </c>
      <c r="C14" s="210">
        <f>'1-2号(パケ)'!C14</f>
        <v>0</v>
      </c>
      <c r="D14" s="279">
        <f>'1-2号(パケ)'!D14</f>
        <v>0</v>
      </c>
      <c r="E14" s="283">
        <f>'1-2号(パケ)'!E14</f>
        <v>0</v>
      </c>
      <c r="F14" s="284">
        <f>'1-2号(パケ)'!F14</f>
        <v>0</v>
      </c>
      <c r="G14" s="280">
        <f>'1-2号(パケ)'!G14</f>
        <v>0</v>
      </c>
      <c r="H14" s="203">
        <f>'1-2号(パケ)'!H14</f>
        <v>0</v>
      </c>
      <c r="I14" s="218">
        <f>'1-2号(パケ)'!I14</f>
        <v>0</v>
      </c>
      <c r="J14" s="211">
        <f>'1-2号(パケ)'!J14</f>
        <v>0</v>
      </c>
      <c r="K14" s="211">
        <f>'1-2号(パケ)'!K14</f>
        <v>0</v>
      </c>
      <c r="L14" s="211">
        <f>'1-2号(パケ)'!L14</f>
        <v>0</v>
      </c>
      <c r="M14" s="212">
        <f>'1-2号(パケ)'!M14</f>
        <v>0</v>
      </c>
      <c r="N14" s="212">
        <f>'1-2号(パケ)'!N14</f>
        <v>0</v>
      </c>
      <c r="O14" s="137">
        <f>COUNTIF(M14:N14,#REF!)</f>
        <v>0</v>
      </c>
      <c r="P14" s="137">
        <f>IF(COUNTIF($C$11:C14,C14)&gt;=2,0,COUNTIF(L14,"&gt;=1")+COUNTIF(O14,"&gt;=1"))</f>
        <v>0</v>
      </c>
      <c r="Q14" s="138"/>
      <c r="R14" s="138"/>
      <c r="S14" s="18">
        <f t="shared" si="0"/>
        <v>0</v>
      </c>
      <c r="T14" s="51">
        <f t="shared" si="1"/>
        <v>0</v>
      </c>
      <c r="U14" s="204" t="str">
        <f t="shared" si="2"/>
        <v/>
      </c>
      <c r="V14" s="16">
        <f t="shared" si="3"/>
        <v>0</v>
      </c>
      <c r="W14" s="8" t="s">
        <v>368</v>
      </c>
    </row>
    <row r="15" spans="1:23" ht="27" customHeight="1">
      <c r="A15" s="209">
        <f>'1-2号(パケ)'!A15</f>
        <v>0</v>
      </c>
      <c r="B15" s="210">
        <f>'1-2号(パケ)'!B15</f>
        <v>0</v>
      </c>
      <c r="C15" s="210">
        <f>'1-2号(パケ)'!C15</f>
        <v>0</v>
      </c>
      <c r="D15" s="279">
        <f>'1-2号(パケ)'!D15</f>
        <v>0</v>
      </c>
      <c r="E15" s="283">
        <f>'1-2号(パケ)'!E15</f>
        <v>0</v>
      </c>
      <c r="F15" s="284">
        <f>'1-2号(パケ)'!F15</f>
        <v>0</v>
      </c>
      <c r="G15" s="280">
        <f>'1-2号(パケ)'!G15</f>
        <v>0</v>
      </c>
      <c r="H15" s="203">
        <f>'1-2号(パケ)'!H15</f>
        <v>0</v>
      </c>
      <c r="I15" s="218">
        <f>'1-2号(パケ)'!I15</f>
        <v>0</v>
      </c>
      <c r="J15" s="211">
        <f>'1-2号(パケ)'!J15</f>
        <v>0</v>
      </c>
      <c r="K15" s="211">
        <f>'1-2号(パケ)'!K15</f>
        <v>0</v>
      </c>
      <c r="L15" s="211">
        <f>'1-2号(パケ)'!L15</f>
        <v>0</v>
      </c>
      <c r="M15" s="212">
        <f>'1-2号(パケ)'!M15</f>
        <v>0</v>
      </c>
      <c r="N15" s="212">
        <f>'1-2号(パケ)'!N15</f>
        <v>0</v>
      </c>
      <c r="O15" s="137">
        <f>COUNTIF(M15:N15,#REF!)</f>
        <v>0</v>
      </c>
      <c r="P15" s="137">
        <f>IF(COUNTIF($C$11:C15,C15)&gt;=2,0,COUNTIF(L15,"&gt;=1")+COUNTIF(O15,"&gt;=1"))</f>
        <v>0</v>
      </c>
      <c r="Q15" s="138"/>
      <c r="R15" s="138"/>
      <c r="S15" s="18">
        <f t="shared" si="0"/>
        <v>0</v>
      </c>
      <c r="T15" s="51">
        <f t="shared" si="1"/>
        <v>0</v>
      </c>
      <c r="U15" s="204" t="str">
        <f t="shared" si="2"/>
        <v/>
      </c>
      <c r="V15" s="16">
        <f>IFERROR(MIN(T15,U15),"")</f>
        <v>0</v>
      </c>
      <c r="W15" s="8" t="s">
        <v>369</v>
      </c>
    </row>
    <row r="16" spans="1:23" ht="27" customHeight="1">
      <c r="A16" s="209">
        <f>'1-2号(パケ)'!A16</f>
        <v>0</v>
      </c>
      <c r="B16" s="210">
        <f>'1-2号(パケ)'!B16</f>
        <v>0</v>
      </c>
      <c r="C16" s="210">
        <f>'1-2号(パケ)'!C16</f>
        <v>0</v>
      </c>
      <c r="D16" s="279">
        <f>'1-2号(パケ)'!D16</f>
        <v>0</v>
      </c>
      <c r="E16" s="283">
        <f>'1-2号(パケ)'!E16</f>
        <v>0</v>
      </c>
      <c r="F16" s="284">
        <f>'1-2号(パケ)'!F16</f>
        <v>0</v>
      </c>
      <c r="G16" s="280">
        <f>'1-2号(パケ)'!G16</f>
        <v>0</v>
      </c>
      <c r="H16" s="203">
        <f>'1-2号(パケ)'!H16</f>
        <v>0</v>
      </c>
      <c r="I16" s="218">
        <f>'1-2号(パケ)'!I16</f>
        <v>0</v>
      </c>
      <c r="J16" s="211">
        <f>'1-2号(パケ)'!J16</f>
        <v>0</v>
      </c>
      <c r="K16" s="211">
        <f>'1-2号(パケ)'!K16</f>
        <v>0</v>
      </c>
      <c r="L16" s="211">
        <f>'1-2号(パケ)'!L16</f>
        <v>0</v>
      </c>
      <c r="M16" s="212">
        <f>'1-2号(パケ)'!M16</f>
        <v>0</v>
      </c>
      <c r="N16" s="212">
        <f>'1-2号(パケ)'!N16</f>
        <v>0</v>
      </c>
      <c r="O16" s="137">
        <f>COUNTIF(M16:N16,#REF!)</f>
        <v>0</v>
      </c>
      <c r="P16" s="137">
        <f>IF(COUNTIF($C$11:C16,C16)&gt;=2,0,COUNTIF(L16,"&gt;=1")+COUNTIF(O16,"&gt;=1"))</f>
        <v>0</v>
      </c>
      <c r="Q16" s="138"/>
      <c r="R16" s="138"/>
      <c r="S16" s="18">
        <f t="shared" si="0"/>
        <v>0</v>
      </c>
      <c r="T16" s="51">
        <f t="shared" si="1"/>
        <v>0</v>
      </c>
      <c r="U16" s="204" t="str">
        <f t="shared" si="2"/>
        <v/>
      </c>
      <c r="V16" s="16">
        <f t="shared" si="3"/>
        <v>0</v>
      </c>
      <c r="W16" s="8" t="s">
        <v>367</v>
      </c>
    </row>
    <row r="17" spans="1:24" ht="27" customHeight="1">
      <c r="A17" s="209">
        <f>'1-2号(パケ)'!A17</f>
        <v>0</v>
      </c>
      <c r="B17" s="210">
        <f>'1-2号(パケ)'!B17</f>
        <v>0</v>
      </c>
      <c r="C17" s="210">
        <f>'1-2号(パケ)'!C17</f>
        <v>0</v>
      </c>
      <c r="D17" s="279">
        <f>'1-2号(パケ)'!D17</f>
        <v>0</v>
      </c>
      <c r="E17" s="283">
        <f>'1-2号(パケ)'!E17</f>
        <v>0</v>
      </c>
      <c r="F17" s="284">
        <f>'1-2号(パケ)'!F17</f>
        <v>0</v>
      </c>
      <c r="G17" s="280">
        <f>'1-2号(パケ)'!G17</f>
        <v>0</v>
      </c>
      <c r="H17" s="203">
        <f>'1-2号(パケ)'!H17</f>
        <v>0</v>
      </c>
      <c r="I17" s="218">
        <f>'1-2号(パケ)'!I17</f>
        <v>0</v>
      </c>
      <c r="J17" s="211">
        <f>'1-2号(パケ)'!J17</f>
        <v>0</v>
      </c>
      <c r="K17" s="211">
        <f>'1-2号(パケ)'!K17</f>
        <v>0</v>
      </c>
      <c r="L17" s="211">
        <f>'1-2号(パケ)'!L17</f>
        <v>0</v>
      </c>
      <c r="M17" s="212">
        <f>'1-2号(パケ)'!M17</f>
        <v>0</v>
      </c>
      <c r="N17" s="212">
        <f>'1-2号(パケ)'!N17</f>
        <v>0</v>
      </c>
      <c r="O17" s="137">
        <f>COUNTIF(M17:N17,#REF!)</f>
        <v>0</v>
      </c>
      <c r="P17" s="137">
        <f>IF(COUNTIF($C$11:C17,C17)&gt;=2,0,COUNTIF(L17,"&gt;=1")+COUNTIF(O17,"&gt;=1"))</f>
        <v>0</v>
      </c>
      <c r="Q17" s="138"/>
      <c r="R17" s="138"/>
      <c r="S17" s="18">
        <f t="shared" si="0"/>
        <v>0</v>
      </c>
      <c r="T17" s="51">
        <f t="shared" si="1"/>
        <v>0</v>
      </c>
      <c r="U17" s="204" t="str">
        <f t="shared" si="2"/>
        <v/>
      </c>
      <c r="V17" s="16">
        <f t="shared" si="3"/>
        <v>0</v>
      </c>
      <c r="W17" s="8" t="s">
        <v>387</v>
      </c>
    </row>
    <row r="18" spans="1:24" ht="27" customHeight="1">
      <c r="A18" s="209">
        <f>'1-2号(パケ)'!A18</f>
        <v>0</v>
      </c>
      <c r="B18" s="210">
        <f>'1-2号(パケ)'!B18</f>
        <v>0</v>
      </c>
      <c r="C18" s="210">
        <f>'1-2号(パケ)'!C18</f>
        <v>0</v>
      </c>
      <c r="D18" s="279">
        <f>'1-2号(パケ)'!D18</f>
        <v>0</v>
      </c>
      <c r="E18" s="283">
        <f>'1-2号(パケ)'!E18</f>
        <v>0</v>
      </c>
      <c r="F18" s="284">
        <f>'1-2号(パケ)'!F18</f>
        <v>0</v>
      </c>
      <c r="G18" s="280">
        <f>'1-2号(パケ)'!G18</f>
        <v>0</v>
      </c>
      <c r="H18" s="203">
        <f>'1-2号(パケ)'!H18</f>
        <v>0</v>
      </c>
      <c r="I18" s="218">
        <f>'1-2号(パケ)'!I18</f>
        <v>0</v>
      </c>
      <c r="J18" s="211">
        <f>'1-2号(パケ)'!J18</f>
        <v>0</v>
      </c>
      <c r="K18" s="211">
        <f>'1-2号(パケ)'!K18</f>
        <v>0</v>
      </c>
      <c r="L18" s="211">
        <f>'1-2号(パケ)'!L18</f>
        <v>0</v>
      </c>
      <c r="M18" s="212">
        <f>'1-2号(パケ)'!M18</f>
        <v>0</v>
      </c>
      <c r="N18" s="212">
        <f>'1-2号(パケ)'!N18</f>
        <v>0</v>
      </c>
      <c r="O18" s="137">
        <f>COUNTIF(M18:N18,#REF!)</f>
        <v>0</v>
      </c>
      <c r="P18" s="137">
        <f>IF(COUNTIF($C$11:C18,C18)&gt;=2,0,COUNTIF(L18,"&gt;=1")+COUNTIF(O18,"&gt;=1"))</f>
        <v>0</v>
      </c>
      <c r="Q18" s="138"/>
      <c r="R18" s="138"/>
      <c r="S18" s="18">
        <f t="shared" si="0"/>
        <v>0</v>
      </c>
      <c r="T18" s="51">
        <f t="shared" si="1"/>
        <v>0</v>
      </c>
      <c r="U18" s="204" t="str">
        <f t="shared" si="2"/>
        <v/>
      </c>
      <c r="V18" s="16">
        <f t="shared" si="3"/>
        <v>0</v>
      </c>
      <c r="W18" s="8" t="s">
        <v>452</v>
      </c>
    </row>
    <row r="19" spans="1:24" ht="27" customHeight="1">
      <c r="A19" s="209">
        <f>'1-2号(パケ)'!A19</f>
        <v>0</v>
      </c>
      <c r="B19" s="210">
        <f>'1-2号(パケ)'!B19</f>
        <v>0</v>
      </c>
      <c r="C19" s="210" t="str">
        <f>'1-2号(パケ)'!C19</f>
        <v/>
      </c>
      <c r="D19" s="279">
        <f>'1-2号(パケ)'!D19</f>
        <v>0</v>
      </c>
      <c r="E19" s="283">
        <f>'1-2号(パケ)'!E19</f>
        <v>0</v>
      </c>
      <c r="F19" s="284">
        <f>'1-2号(パケ)'!F19</f>
        <v>0</v>
      </c>
      <c r="G19" s="280">
        <f>'1-2号(パケ)'!G19</f>
        <v>0</v>
      </c>
      <c r="H19" s="203">
        <f>'1-2号(パケ)'!H19</f>
        <v>0</v>
      </c>
      <c r="I19" s="218">
        <f>'1-2号(パケ)'!I19</f>
        <v>0</v>
      </c>
      <c r="J19" s="211">
        <f>'1-2号(パケ)'!J19</f>
        <v>0</v>
      </c>
      <c r="K19" s="211">
        <f>'1-2号(パケ)'!K19</f>
        <v>0</v>
      </c>
      <c r="L19" s="211">
        <f>'1-2号(パケ)'!L19</f>
        <v>0</v>
      </c>
      <c r="M19" s="212">
        <f>'1-2号(パケ)'!M19</f>
        <v>0</v>
      </c>
      <c r="N19" s="212">
        <f>'1-2号(パケ)'!N19</f>
        <v>0</v>
      </c>
      <c r="O19" s="137">
        <f>COUNTIF(M19:N19,#REF!)</f>
        <v>0</v>
      </c>
      <c r="P19" s="137">
        <f>IF(COUNTIF($C$11:C19,C19)&gt;=2,0,COUNTIF(L19,"&gt;=1")+COUNTIF(O19,"&gt;=1"))</f>
        <v>0</v>
      </c>
      <c r="Q19" s="138"/>
      <c r="R19" s="138"/>
      <c r="S19" s="18">
        <f t="shared" si="0"/>
        <v>0</v>
      </c>
      <c r="T19" s="51">
        <f t="shared" si="1"/>
        <v>0</v>
      </c>
      <c r="U19" s="204" t="str">
        <f t="shared" si="2"/>
        <v/>
      </c>
      <c r="V19" s="16">
        <f t="shared" si="3"/>
        <v>0</v>
      </c>
      <c r="W19" s="8" t="s">
        <v>364</v>
      </c>
    </row>
    <row r="20" spans="1:24" ht="27" customHeight="1" thickBot="1">
      <c r="A20" s="213">
        <f>'1-2号(パケ)'!A20</f>
        <v>0</v>
      </c>
      <c r="B20" s="214">
        <f>'1-2号(パケ)'!B20</f>
        <v>0</v>
      </c>
      <c r="C20" s="214" t="str">
        <f>'1-2号(パケ)'!C20</f>
        <v/>
      </c>
      <c r="D20" s="279">
        <f>'1-2号(パケ)'!D20</f>
        <v>0</v>
      </c>
      <c r="E20" s="285">
        <f>'1-2号(パケ)'!E20</f>
        <v>0</v>
      </c>
      <c r="F20" s="286">
        <f>'1-2号(パケ)'!F20</f>
        <v>0</v>
      </c>
      <c r="G20" s="281">
        <f>'1-2号(パケ)'!G20</f>
        <v>0</v>
      </c>
      <c r="H20" s="257">
        <f>'1-2号(パケ)'!H20</f>
        <v>0</v>
      </c>
      <c r="I20" s="219">
        <f>'1-2号(パケ)'!I20</f>
        <v>0</v>
      </c>
      <c r="J20" s="215">
        <f>'1-2号(パケ)'!J20</f>
        <v>0</v>
      </c>
      <c r="K20" s="215">
        <f>'1-2号(パケ)'!K20</f>
        <v>0</v>
      </c>
      <c r="L20" s="215">
        <f>'1-2号(パケ)'!L20</f>
        <v>0</v>
      </c>
      <c r="M20" s="216">
        <f>'1-2号(パケ)'!M20</f>
        <v>0</v>
      </c>
      <c r="N20" s="216">
        <f>'1-2号(パケ)'!N20</f>
        <v>0</v>
      </c>
      <c r="O20" s="145">
        <f>COUNTIF(M20:N20,#REF!)</f>
        <v>0</v>
      </c>
      <c r="P20" s="145">
        <f>IF(COUNTIF($C$11:C20,C20)&gt;=2,0,COUNTIF(L20,"&gt;=1")+COUNTIF(O20,"&gt;=1"))</f>
        <v>0</v>
      </c>
      <c r="Q20" s="146"/>
      <c r="R20" s="146"/>
      <c r="S20" s="147">
        <f t="shared" si="0"/>
        <v>0</v>
      </c>
      <c r="T20" s="148">
        <f t="shared" si="1"/>
        <v>0</v>
      </c>
      <c r="U20" s="205" t="str">
        <f t="shared" si="2"/>
        <v/>
      </c>
      <c r="V20" s="17">
        <f t="shared" si="3"/>
        <v>0</v>
      </c>
      <c r="W20" s="8" t="s">
        <v>370</v>
      </c>
    </row>
    <row r="21" spans="1:24" ht="27.75" customHeight="1" thickTop="1">
      <c r="A21" s="338" t="s">
        <v>378</v>
      </c>
      <c r="B21" s="339"/>
      <c r="C21" s="339"/>
      <c r="D21" s="339"/>
      <c r="E21" s="378"/>
      <c r="F21" s="378"/>
      <c r="G21" s="378"/>
      <c r="H21" s="164"/>
      <c r="I21" s="149">
        <f>SUM(I11:I20)</f>
        <v>0</v>
      </c>
      <c r="J21" s="149">
        <f t="shared" ref="J21:V21" si="4">SUM(J11:J20)</f>
        <v>0</v>
      </c>
      <c r="K21" s="149">
        <f t="shared" si="4"/>
        <v>0</v>
      </c>
      <c r="L21" s="149"/>
      <c r="M21" s="149"/>
      <c r="N21" s="149"/>
      <c r="O21" s="149"/>
      <c r="P21" s="149"/>
      <c r="Q21" s="150">
        <f t="shared" si="4"/>
        <v>0</v>
      </c>
      <c r="R21" s="150">
        <f t="shared" si="4"/>
        <v>0</v>
      </c>
      <c r="S21" s="150">
        <f t="shared" si="4"/>
        <v>0</v>
      </c>
      <c r="T21" s="150">
        <f t="shared" si="4"/>
        <v>0</v>
      </c>
      <c r="U21" s="151"/>
      <c r="V21" s="150">
        <f t="shared" si="4"/>
        <v>0</v>
      </c>
      <c r="W21" s="8" t="s">
        <v>371</v>
      </c>
    </row>
    <row r="22" spans="1:24" ht="14.25" customHeight="1" thickBot="1">
      <c r="A22" s="8" t="s">
        <v>372</v>
      </c>
      <c r="W22" s="8" t="s">
        <v>396</v>
      </c>
      <c r="X22" s="8">
        <v>10000000</v>
      </c>
    </row>
    <row r="23" spans="1:24" ht="14.25" customHeight="1">
      <c r="A23" s="11" t="s">
        <v>466</v>
      </c>
      <c r="S23" s="267" t="s">
        <v>461</v>
      </c>
      <c r="T23" s="264" t="s">
        <v>397</v>
      </c>
      <c r="U23" s="264" t="s">
        <v>356</v>
      </c>
      <c r="V23" s="207" t="s">
        <v>415</v>
      </c>
      <c r="W23" s="8" t="s">
        <v>233</v>
      </c>
      <c r="X23" s="8">
        <v>0.8</v>
      </c>
    </row>
    <row r="24" spans="1:24" ht="14.25" customHeight="1">
      <c r="A24" s="11" t="s">
        <v>468</v>
      </c>
      <c r="S24" s="268" t="s">
        <v>460</v>
      </c>
      <c r="T24" s="264" t="s">
        <v>454</v>
      </c>
      <c r="U24" s="264" t="s">
        <v>458</v>
      </c>
      <c r="V24" s="155" t="s">
        <v>459</v>
      </c>
      <c r="W24" s="8" t="s">
        <v>395</v>
      </c>
      <c r="X24" s="8">
        <v>150000</v>
      </c>
    </row>
    <row r="25" spans="1:24" ht="14.25" customHeight="1">
      <c r="S25" s="352">
        <f>V21</f>
        <v>0</v>
      </c>
      <c r="T25" s="468">
        <f>$X$22+$X$24*COUNTIFS($E$11:$E$20,$H$28,$P$11:$P$20,"&gt;=1")</f>
        <v>10000000</v>
      </c>
      <c r="U25" s="470">
        <f>'1-2号(パケ)'!V25</f>
        <v>0</v>
      </c>
      <c r="V25" s="354">
        <f>MIN(T25,U25,S25)</f>
        <v>0</v>
      </c>
    </row>
    <row r="26" spans="1:24" ht="14.25" customHeight="1" thickBot="1">
      <c r="S26" s="353"/>
      <c r="T26" s="469"/>
      <c r="U26" s="471"/>
      <c r="V26" s="355"/>
    </row>
    <row r="27" spans="1:24" ht="14.25" customHeight="1">
      <c r="T27" s="152"/>
      <c r="U27" s="153"/>
      <c r="V27" s="152"/>
    </row>
    <row r="28" spans="1:24">
      <c r="A28" s="11" t="s">
        <v>36</v>
      </c>
      <c r="B28" s="12"/>
      <c r="C28" s="12"/>
      <c r="D28" s="12"/>
      <c r="E28" s="12"/>
      <c r="F28" s="11" t="s">
        <v>334</v>
      </c>
      <c r="G28" s="11" t="s">
        <v>418</v>
      </c>
      <c r="H28" s="8" t="s">
        <v>447</v>
      </c>
      <c r="I28" s="12"/>
      <c r="J28" s="12"/>
      <c r="K28" s="12"/>
      <c r="L28" s="12"/>
      <c r="M28" s="12"/>
      <c r="N28" s="12"/>
      <c r="O28" s="12"/>
      <c r="P28" s="12"/>
    </row>
    <row r="29" spans="1:24">
      <c r="A29" s="11" t="s">
        <v>37</v>
      </c>
      <c r="B29" s="12"/>
      <c r="C29" s="12"/>
      <c r="D29" s="12"/>
      <c r="E29" s="12"/>
      <c r="F29" s="11" t="s">
        <v>335</v>
      </c>
      <c r="G29" s="11" t="s">
        <v>420</v>
      </c>
      <c r="H29" s="8" t="s">
        <v>451</v>
      </c>
      <c r="I29" s="12"/>
      <c r="J29" s="12"/>
      <c r="K29" s="12"/>
      <c r="L29" s="12"/>
      <c r="M29" s="12"/>
      <c r="N29" s="12"/>
      <c r="O29" s="12"/>
      <c r="P29" s="12"/>
    </row>
    <row r="30" spans="1:24">
      <c r="A30" s="11" t="s">
        <v>38</v>
      </c>
      <c r="B30" s="12"/>
      <c r="C30" s="12"/>
      <c r="D30" s="12"/>
      <c r="E30" s="12"/>
      <c r="F30" s="11" t="s">
        <v>336</v>
      </c>
      <c r="G30" s="11"/>
      <c r="I30" s="12"/>
      <c r="J30" s="12"/>
      <c r="K30" s="12"/>
      <c r="L30" s="12"/>
      <c r="M30" s="12"/>
      <c r="N30" s="12"/>
      <c r="O30" s="12"/>
      <c r="P30" s="12"/>
    </row>
    <row r="31" spans="1:24">
      <c r="A31" s="13" t="s">
        <v>39</v>
      </c>
      <c r="B31" s="13"/>
      <c r="C31" s="13"/>
      <c r="D31" s="13"/>
      <c r="E31" s="13"/>
      <c r="F31" s="13" t="s">
        <v>337</v>
      </c>
      <c r="G31" s="13"/>
      <c r="I31" s="13"/>
      <c r="J31" s="13"/>
      <c r="K31" s="13"/>
      <c r="L31" s="13"/>
      <c r="M31" s="13"/>
      <c r="N31" s="13"/>
      <c r="O31" s="13"/>
      <c r="P31" s="13"/>
    </row>
    <row r="32" spans="1:24">
      <c r="A32" s="11" t="s">
        <v>40</v>
      </c>
      <c r="B32" s="11"/>
      <c r="C32" s="11"/>
      <c r="D32" s="11"/>
      <c r="E32" s="11"/>
      <c r="F32" s="11" t="s">
        <v>338</v>
      </c>
      <c r="G32" s="11"/>
      <c r="I32" s="11"/>
      <c r="J32" s="11"/>
      <c r="K32" s="11"/>
      <c r="L32" s="11"/>
      <c r="M32" s="11"/>
      <c r="N32" s="11"/>
      <c r="O32" s="11"/>
      <c r="P32" s="11"/>
    </row>
    <row r="33" spans="1:16">
      <c r="A33" s="14" t="s">
        <v>41</v>
      </c>
      <c r="B33" s="14"/>
      <c r="C33" s="14"/>
      <c r="D33" s="14"/>
      <c r="E33" s="14"/>
      <c r="F33" s="14" t="s">
        <v>339</v>
      </c>
      <c r="G33" s="14"/>
      <c r="I33" s="14"/>
      <c r="J33" s="14"/>
      <c r="K33" s="14"/>
      <c r="L33" s="14"/>
      <c r="M33" s="14"/>
      <c r="N33" s="14"/>
      <c r="O33" s="14"/>
      <c r="P33" s="14"/>
    </row>
    <row r="34" spans="1:16">
      <c r="A34" s="14" t="s">
        <v>42</v>
      </c>
      <c r="B34" s="14"/>
      <c r="C34" s="14"/>
      <c r="D34" s="14"/>
      <c r="E34" s="14"/>
      <c r="F34" s="14" t="s">
        <v>341</v>
      </c>
      <c r="G34" s="14"/>
      <c r="I34" s="14"/>
      <c r="J34" s="14"/>
      <c r="K34" s="14"/>
      <c r="L34" s="14"/>
      <c r="M34" s="14"/>
      <c r="N34" s="14"/>
      <c r="O34" s="14"/>
      <c r="P34" s="14"/>
    </row>
    <row r="35" spans="1:16">
      <c r="A35" s="14" t="s">
        <v>43</v>
      </c>
      <c r="B35" s="14"/>
      <c r="C35" s="14"/>
      <c r="D35" s="14"/>
      <c r="E35" s="14"/>
      <c r="F35" s="14" t="s">
        <v>340</v>
      </c>
      <c r="G35" s="14"/>
      <c r="I35" s="14"/>
      <c r="J35" s="14"/>
      <c r="K35" s="14"/>
      <c r="L35" s="14"/>
      <c r="M35" s="14"/>
      <c r="N35" s="14"/>
      <c r="O35" s="14"/>
      <c r="P35" s="14"/>
    </row>
    <row r="36" spans="1:16">
      <c r="A36" s="14" t="s">
        <v>44</v>
      </c>
      <c r="B36" s="14"/>
      <c r="C36" s="14"/>
      <c r="D36" s="14"/>
      <c r="E36" s="14"/>
      <c r="F36" s="14" t="s">
        <v>342</v>
      </c>
      <c r="G36" s="14"/>
      <c r="I36" s="14"/>
      <c r="J36" s="14"/>
      <c r="K36" s="14"/>
      <c r="L36" s="14"/>
      <c r="M36" s="14"/>
      <c r="N36" s="14"/>
      <c r="O36" s="14"/>
      <c r="P36" s="14"/>
    </row>
    <row r="37" spans="1:16">
      <c r="A37" s="14" t="s">
        <v>45</v>
      </c>
      <c r="B37" s="14"/>
      <c r="C37" s="14"/>
      <c r="D37" s="14"/>
      <c r="E37" s="14"/>
      <c r="F37" s="14" t="s">
        <v>343</v>
      </c>
      <c r="G37" s="14"/>
      <c r="I37" s="14"/>
      <c r="J37" s="14"/>
      <c r="K37" s="14"/>
      <c r="L37" s="14"/>
      <c r="M37" s="14"/>
      <c r="N37" s="14"/>
      <c r="O37" s="14"/>
      <c r="P37" s="14"/>
    </row>
    <row r="38" spans="1:16">
      <c r="A38" s="14" t="s">
        <v>46</v>
      </c>
      <c r="B38" s="14"/>
      <c r="C38" s="14"/>
      <c r="D38" s="14"/>
      <c r="E38" s="14"/>
      <c r="F38" s="14" t="s">
        <v>344</v>
      </c>
      <c r="G38" s="14"/>
      <c r="I38" s="14"/>
      <c r="J38" s="14"/>
      <c r="K38" s="14"/>
      <c r="L38" s="14"/>
      <c r="M38" s="14"/>
      <c r="N38" s="14"/>
      <c r="O38" s="14"/>
      <c r="P38" s="14"/>
    </row>
    <row r="39" spans="1:16">
      <c r="A39" s="14" t="s">
        <v>47</v>
      </c>
      <c r="B39" s="14"/>
      <c r="C39" s="14"/>
      <c r="D39" s="14"/>
      <c r="E39" s="14"/>
      <c r="F39" s="14" t="s">
        <v>345</v>
      </c>
      <c r="G39" s="14"/>
      <c r="I39" s="14"/>
      <c r="J39" s="14"/>
      <c r="K39" s="14"/>
      <c r="L39" s="14"/>
      <c r="M39" s="14"/>
      <c r="N39" s="14"/>
      <c r="O39" s="14"/>
      <c r="P39" s="14"/>
    </row>
    <row r="40" spans="1:16">
      <c r="A40" s="14" t="s">
        <v>48</v>
      </c>
      <c r="B40" s="14"/>
      <c r="C40" s="14"/>
      <c r="D40" s="14"/>
      <c r="E40" s="14"/>
      <c r="F40" s="14" t="s">
        <v>346</v>
      </c>
      <c r="G40" s="14"/>
      <c r="I40" s="14"/>
      <c r="J40" s="14"/>
      <c r="K40" s="14"/>
      <c r="L40" s="14"/>
      <c r="M40" s="14"/>
      <c r="N40" s="14"/>
      <c r="O40" s="14"/>
      <c r="P40" s="14"/>
    </row>
    <row r="41" spans="1:16">
      <c r="A41" s="14" t="s">
        <v>49</v>
      </c>
      <c r="B41" s="14"/>
      <c r="C41" s="14"/>
      <c r="D41" s="14"/>
      <c r="E41" s="14"/>
      <c r="F41" s="14" t="s">
        <v>347</v>
      </c>
      <c r="G41" s="14"/>
      <c r="I41" s="14"/>
      <c r="J41" s="14"/>
      <c r="K41" s="14"/>
      <c r="L41" s="14"/>
      <c r="M41" s="14"/>
      <c r="N41" s="14"/>
      <c r="O41" s="14"/>
      <c r="P41" s="14"/>
    </row>
    <row r="42" spans="1:16">
      <c r="A42" s="14" t="s">
        <v>50</v>
      </c>
      <c r="B42" s="14"/>
      <c r="C42" s="14"/>
      <c r="D42" s="14"/>
      <c r="E42" s="14"/>
      <c r="F42" s="14" t="s">
        <v>348</v>
      </c>
      <c r="G42" s="14"/>
      <c r="I42" s="14"/>
      <c r="J42" s="14"/>
      <c r="K42" s="14"/>
      <c r="L42" s="14"/>
      <c r="M42" s="14"/>
      <c r="N42" s="14"/>
      <c r="O42" s="14"/>
      <c r="P42" s="14"/>
    </row>
    <row r="43" spans="1:16">
      <c r="A43" s="14" t="s">
        <v>51</v>
      </c>
      <c r="B43" s="14"/>
      <c r="C43" s="14"/>
      <c r="D43" s="14"/>
      <c r="E43" s="14"/>
      <c r="F43" s="14"/>
      <c r="G43" s="14"/>
      <c r="I43" s="14"/>
      <c r="J43" s="14"/>
      <c r="K43" s="14"/>
      <c r="L43" s="14"/>
      <c r="M43" s="14"/>
      <c r="N43" s="14"/>
      <c r="O43" s="14"/>
      <c r="P43" s="14"/>
    </row>
    <row r="44" spans="1:16">
      <c r="A44" s="14" t="s">
        <v>52</v>
      </c>
      <c r="B44" s="14"/>
      <c r="C44" s="14"/>
      <c r="D44" s="14"/>
      <c r="E44" s="14"/>
      <c r="F44" s="14"/>
      <c r="G44" s="14"/>
      <c r="I44" s="14"/>
      <c r="J44" s="14"/>
      <c r="K44" s="14"/>
      <c r="L44" s="14"/>
      <c r="M44" s="14"/>
      <c r="N44" s="14"/>
      <c r="O44" s="14"/>
      <c r="P44" s="14"/>
    </row>
    <row r="45" spans="1:16">
      <c r="A45" s="14" t="s">
        <v>53</v>
      </c>
      <c r="B45" s="14"/>
      <c r="C45" s="14"/>
      <c r="D45" s="14"/>
      <c r="E45" s="14"/>
      <c r="F45" s="14"/>
      <c r="G45" s="14"/>
      <c r="I45" s="14"/>
      <c r="J45" s="14"/>
      <c r="K45" s="14"/>
      <c r="L45" s="14"/>
      <c r="M45" s="14"/>
      <c r="N45" s="14"/>
      <c r="O45" s="14"/>
      <c r="P45" s="14"/>
    </row>
    <row r="46" spans="1:16">
      <c r="A46" s="14" t="s">
        <v>54</v>
      </c>
      <c r="B46" s="14"/>
      <c r="C46" s="14"/>
      <c r="D46" s="14"/>
      <c r="E46" s="14"/>
      <c r="F46" s="14"/>
      <c r="G46" s="14"/>
      <c r="I46" s="14"/>
      <c r="J46" s="14"/>
      <c r="K46" s="14"/>
      <c r="L46" s="14"/>
      <c r="M46" s="14"/>
      <c r="N46" s="14"/>
      <c r="O46" s="14"/>
      <c r="P46" s="14"/>
    </row>
    <row r="47" spans="1:16">
      <c r="A47" s="14" t="s">
        <v>55</v>
      </c>
      <c r="B47" s="14"/>
      <c r="C47" s="14"/>
      <c r="D47" s="14"/>
      <c r="E47" s="14"/>
      <c r="F47" s="14"/>
      <c r="G47" s="14"/>
      <c r="I47" s="14"/>
      <c r="J47" s="14"/>
      <c r="K47" s="14"/>
      <c r="L47" s="14"/>
      <c r="M47" s="14"/>
      <c r="N47" s="14"/>
      <c r="O47" s="14"/>
      <c r="P47" s="14"/>
    </row>
    <row r="48" spans="1:16">
      <c r="A48" s="14" t="s">
        <v>56</v>
      </c>
      <c r="B48" s="14"/>
      <c r="C48" s="14"/>
      <c r="D48" s="14"/>
      <c r="E48" s="14"/>
      <c r="F48" s="14"/>
      <c r="G48" s="14"/>
      <c r="I48" s="14"/>
      <c r="J48" s="14"/>
      <c r="K48" s="14"/>
      <c r="L48" s="14"/>
      <c r="M48" s="14"/>
      <c r="N48" s="14"/>
      <c r="O48" s="14"/>
      <c r="P48" s="14"/>
    </row>
    <row r="49" spans="1:16">
      <c r="A49" s="14" t="s">
        <v>57</v>
      </c>
      <c r="B49" s="14"/>
      <c r="C49" s="14"/>
      <c r="D49" s="14"/>
      <c r="E49" s="14"/>
      <c r="F49" s="14"/>
      <c r="G49" s="14"/>
      <c r="I49" s="14"/>
      <c r="J49" s="14"/>
      <c r="K49" s="14"/>
      <c r="L49" s="14"/>
      <c r="M49" s="14"/>
      <c r="N49" s="14"/>
      <c r="O49" s="14"/>
      <c r="P49" s="14"/>
    </row>
    <row r="50" spans="1:16">
      <c r="A50" s="14" t="s">
        <v>58</v>
      </c>
      <c r="B50" s="14"/>
      <c r="C50" s="14"/>
      <c r="D50" s="14"/>
      <c r="E50" s="14"/>
      <c r="F50" s="14"/>
      <c r="G50" s="14"/>
      <c r="I50" s="14"/>
      <c r="J50" s="14"/>
      <c r="K50" s="14"/>
      <c r="L50" s="14"/>
      <c r="M50" s="14"/>
      <c r="N50" s="14"/>
      <c r="O50" s="14"/>
      <c r="P50" s="14"/>
    </row>
    <row r="51" spans="1:16">
      <c r="A51" s="14" t="s">
        <v>463</v>
      </c>
      <c r="B51" s="14"/>
      <c r="C51" s="14"/>
      <c r="D51" s="14"/>
      <c r="E51" s="14"/>
      <c r="F51" s="14"/>
      <c r="G51" s="14"/>
      <c r="I51" s="14"/>
      <c r="J51" s="14"/>
      <c r="K51" s="14"/>
      <c r="L51" s="14"/>
      <c r="M51" s="14"/>
      <c r="N51" s="14"/>
      <c r="O51" s="14"/>
      <c r="P51" s="14"/>
    </row>
    <row r="52" spans="1:16">
      <c r="A52" s="14" t="s">
        <v>34</v>
      </c>
      <c r="B52" s="14"/>
      <c r="C52" s="14"/>
      <c r="D52" s="14"/>
      <c r="E52" s="14"/>
      <c r="F52" s="14"/>
      <c r="G52" s="14"/>
      <c r="I52" s="14"/>
      <c r="J52" s="14"/>
      <c r="K52" s="14"/>
      <c r="L52" s="14"/>
      <c r="M52" s="14"/>
      <c r="N52" s="14"/>
      <c r="O52" s="14"/>
      <c r="P52" s="14"/>
    </row>
    <row r="53" spans="1:16">
      <c r="A53" s="14" t="s">
        <v>59</v>
      </c>
      <c r="B53" s="14"/>
      <c r="C53" s="14"/>
      <c r="D53" s="14"/>
      <c r="E53" s="14"/>
      <c r="F53" s="14"/>
      <c r="G53" s="14"/>
      <c r="I53" s="14"/>
      <c r="J53" s="14"/>
      <c r="K53" s="14"/>
      <c r="L53" s="14"/>
      <c r="M53" s="14"/>
      <c r="N53" s="14"/>
      <c r="O53" s="14"/>
      <c r="P53" s="14"/>
    </row>
    <row r="54" spans="1:16">
      <c r="A54" s="14" t="s">
        <v>60</v>
      </c>
      <c r="B54" s="14"/>
      <c r="C54" s="14"/>
      <c r="D54" s="14"/>
      <c r="E54" s="14"/>
      <c r="F54" s="14"/>
      <c r="G54" s="14"/>
      <c r="I54" s="14"/>
      <c r="J54" s="14"/>
      <c r="K54" s="14"/>
      <c r="L54" s="14"/>
      <c r="M54" s="14"/>
      <c r="N54" s="14"/>
      <c r="O54" s="14"/>
      <c r="P54" s="14"/>
    </row>
    <row r="55" spans="1:16">
      <c r="A55" s="15" t="s">
        <v>234</v>
      </c>
      <c r="B55" s="15"/>
      <c r="C55" s="15"/>
      <c r="D55" s="14"/>
      <c r="E55" s="14"/>
      <c r="F55" s="14"/>
      <c r="G55" s="14"/>
      <c r="I55" s="14"/>
      <c r="J55" s="14"/>
      <c r="K55" s="14"/>
      <c r="L55" s="14"/>
      <c r="M55" s="14"/>
      <c r="N55" s="14"/>
      <c r="O55" s="14"/>
      <c r="P55" s="14"/>
    </row>
    <row r="56" spans="1:16">
      <c r="A56" s="15" t="s">
        <v>235</v>
      </c>
      <c r="B56" s="15"/>
      <c r="C56" s="15"/>
      <c r="D56" s="14"/>
      <c r="E56" s="14"/>
      <c r="F56" s="14"/>
      <c r="G56" s="14"/>
      <c r="I56" s="14"/>
      <c r="J56" s="14"/>
      <c r="K56" s="14"/>
      <c r="L56" s="14"/>
      <c r="M56" s="14"/>
      <c r="N56" s="14"/>
      <c r="O56" s="14"/>
      <c r="P56" s="14"/>
    </row>
  </sheetData>
  <mergeCells count="26">
    <mergeCell ref="T25:T26"/>
    <mergeCell ref="U25:U26"/>
    <mergeCell ref="V25:V26"/>
    <mergeCell ref="V7:V9"/>
    <mergeCell ref="M8:M9"/>
    <mergeCell ref="A2:V2"/>
    <mergeCell ref="A7:A9"/>
    <mergeCell ref="B7:B9"/>
    <mergeCell ref="C7:C9"/>
    <mergeCell ref="D7:D9"/>
    <mergeCell ref="G7:G8"/>
    <mergeCell ref="H7:H9"/>
    <mergeCell ref="T4:V4"/>
    <mergeCell ref="E7:F8"/>
    <mergeCell ref="T7:T9"/>
    <mergeCell ref="U7:U9"/>
    <mergeCell ref="A10:B10"/>
    <mergeCell ref="G10:H10"/>
    <mergeCell ref="I7:P7"/>
    <mergeCell ref="Q7:Q9"/>
    <mergeCell ref="S25:S26"/>
    <mergeCell ref="A21:G21"/>
    <mergeCell ref="R7:R9"/>
    <mergeCell ref="S7:S9"/>
    <mergeCell ref="E10:F10"/>
    <mergeCell ref="N8:N9"/>
  </mergeCells>
  <phoneticPr fontId="1"/>
  <dataValidations count="4">
    <dataValidation type="list" allowBlank="1" showInputMessage="1" showErrorMessage="1" sqref="H11:H20" xr:uid="{12BBFC72-DD45-48F7-9B8A-4EEB9787DB5A}">
      <formula1>$W$11:$W$21</formula1>
    </dataValidation>
    <dataValidation type="list" allowBlank="1" showInputMessage="1" showErrorMessage="1" sqref="D11:E20" xr:uid="{944159E7-DE7D-4298-A4DD-72F5D78FF33E}">
      <formula1>$F$28:$F$42</formula1>
    </dataValidation>
    <dataValidation type="list" allowBlank="1" showInputMessage="1" showErrorMessage="1" sqref="M11:N20" xr:uid="{EF0408F9-7B57-4DED-BDE7-8E5CCFF0698D}">
      <formula1>#REF!</formula1>
    </dataValidation>
    <dataValidation type="list" allowBlank="1" showInputMessage="1" showErrorMessage="1" sqref="B11:B20" xr:uid="{0AF627B4-D7D7-4A6F-AF2C-5E2CDA88958D}">
      <formula1>$A$28:$A$56</formula1>
    </dataValidation>
  </dataValidations>
  <pageMargins left="0.7" right="0.7" top="0.75" bottom="0.75" header="0.3" footer="0.3"/>
  <pageSetup paperSize="9" scale="53" orientation="landscape"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C8C09-FAEE-4900-B0AA-E19958EAB39E}">
  <sheetPr>
    <tabColor theme="8"/>
    <pageSetUpPr fitToPage="1"/>
  </sheetPr>
  <dimension ref="A1:R56"/>
  <sheetViews>
    <sheetView view="pageBreakPreview" topLeftCell="A4" zoomScaleNormal="100" zoomScaleSheetLayoutView="100" workbookViewId="0">
      <selection activeCell="A24" sqref="A24"/>
    </sheetView>
  </sheetViews>
  <sheetFormatPr defaultRowHeight="13.5"/>
  <cols>
    <col min="1" max="1" width="22.125" style="8" customWidth="1"/>
    <col min="2" max="2" width="19.75" style="8" customWidth="1"/>
    <col min="3" max="3" width="7" style="8" customWidth="1"/>
    <col min="4" max="4" width="19.25" style="8" customWidth="1"/>
    <col min="5" max="5" width="10.375" style="8" customWidth="1"/>
    <col min="6" max="6" width="6.875" style="8" customWidth="1"/>
    <col min="7" max="7" width="6.375" style="8" customWidth="1"/>
    <col min="8" max="10" width="7.125" style="8" customWidth="1"/>
    <col min="11" max="11" width="12.875" style="8" customWidth="1"/>
    <col min="12" max="12" width="12.125" style="8" customWidth="1"/>
    <col min="13" max="15" width="12.875" style="8" customWidth="1"/>
    <col min="16" max="16" width="14.5" style="8" customWidth="1"/>
    <col min="17" max="17" width="17.125" style="8" customWidth="1"/>
    <col min="18" max="16384" width="9" style="8"/>
  </cols>
  <sheetData>
    <row r="1" spans="1:16">
      <c r="A1" s="8" t="s">
        <v>358</v>
      </c>
    </row>
    <row r="2" spans="1:16" ht="18" customHeight="1">
      <c r="A2" s="337" t="str">
        <f>"令和"&amp;DBCS(TEXT('1号(交付申請)'!W6,"e"))&amp;"年度富山県通所・訪問系介護サービス事業所生産性向上支援事業　補助金精算額調書"</f>
        <v>令和８年度富山県通所・訪問系介護サービス事業所生産性向上支援事業　補助金精算額調書</v>
      </c>
      <c r="B2" s="337"/>
      <c r="C2" s="337"/>
      <c r="D2" s="337"/>
      <c r="E2" s="337"/>
      <c r="F2" s="337"/>
      <c r="G2" s="337"/>
      <c r="H2" s="337"/>
      <c r="I2" s="337"/>
      <c r="J2" s="337"/>
      <c r="K2" s="337"/>
      <c r="L2" s="337"/>
      <c r="M2" s="337"/>
      <c r="N2" s="337"/>
      <c r="O2" s="337"/>
      <c r="P2" s="337"/>
    </row>
    <row r="3" spans="1:16" ht="14.25" thickBot="1"/>
    <row r="4" spans="1:16" ht="19.5" thickBot="1">
      <c r="M4" s="233" t="s">
        <v>18</v>
      </c>
      <c r="N4" s="345">
        <f>'1号(交付申請)'!F8</f>
        <v>0</v>
      </c>
      <c r="O4" s="346"/>
      <c r="P4" s="347"/>
    </row>
    <row r="6" spans="1:16">
      <c r="P6" s="132" t="s">
        <v>249</v>
      </c>
    </row>
    <row r="7" spans="1:16" s="130" customFormat="1" ht="15.75" customHeight="1">
      <c r="A7" s="320" t="s">
        <v>424</v>
      </c>
      <c r="B7" s="343" t="s">
        <v>359</v>
      </c>
      <c r="C7" s="344" t="s">
        <v>385</v>
      </c>
      <c r="D7" s="320" t="s">
        <v>437</v>
      </c>
      <c r="E7" s="391" t="s">
        <v>421</v>
      </c>
      <c r="F7" s="316" t="s">
        <v>440</v>
      </c>
      <c r="G7" s="356"/>
      <c r="H7" s="356"/>
      <c r="I7" s="356"/>
      <c r="J7" s="317"/>
      <c r="K7" s="367" t="s">
        <v>362</v>
      </c>
      <c r="L7" s="344" t="s">
        <v>384</v>
      </c>
      <c r="M7" s="342" t="s">
        <v>324</v>
      </c>
      <c r="N7" s="342" t="s">
        <v>380</v>
      </c>
      <c r="O7" s="342" t="s">
        <v>323</v>
      </c>
      <c r="P7" s="342" t="s">
        <v>399</v>
      </c>
    </row>
    <row r="8" spans="1:16" s="130" customFormat="1" ht="15.75" customHeight="1">
      <c r="A8" s="343"/>
      <c r="B8" s="343"/>
      <c r="C8" s="342"/>
      <c r="D8" s="320"/>
      <c r="E8" s="392"/>
      <c r="F8" s="231" t="s">
        <v>283</v>
      </c>
      <c r="G8" s="231" t="s">
        <v>101</v>
      </c>
      <c r="H8" s="231" t="s">
        <v>103</v>
      </c>
      <c r="I8" s="348" t="s">
        <v>403</v>
      </c>
      <c r="J8" s="360" t="s">
        <v>404</v>
      </c>
      <c r="K8" s="368"/>
      <c r="L8" s="342"/>
      <c r="M8" s="342"/>
      <c r="N8" s="342"/>
      <c r="O8" s="342"/>
      <c r="P8" s="342"/>
    </row>
    <row r="9" spans="1:16" s="130" customFormat="1" ht="15.75" customHeight="1">
      <c r="A9" s="343"/>
      <c r="B9" s="343"/>
      <c r="C9" s="342"/>
      <c r="D9" s="230" t="s">
        <v>32</v>
      </c>
      <c r="E9" s="393"/>
      <c r="F9" s="231" t="s">
        <v>33</v>
      </c>
      <c r="G9" s="231" t="s">
        <v>33</v>
      </c>
      <c r="H9" s="231" t="s">
        <v>33</v>
      </c>
      <c r="I9" s="349"/>
      <c r="J9" s="361"/>
      <c r="K9" s="369"/>
      <c r="L9" s="342"/>
      <c r="M9" s="342"/>
      <c r="N9" s="342"/>
      <c r="O9" s="342"/>
      <c r="P9" s="342"/>
    </row>
    <row r="10" spans="1:16" s="130" customFormat="1" ht="15.75" customHeight="1">
      <c r="A10" s="225"/>
      <c r="B10" s="225"/>
      <c r="C10" s="226"/>
      <c r="D10" s="225"/>
      <c r="E10" s="227"/>
      <c r="F10" s="225"/>
      <c r="G10" s="225"/>
      <c r="H10" s="225"/>
      <c r="I10" s="225"/>
      <c r="J10" s="225"/>
      <c r="K10" s="230" t="s">
        <v>373</v>
      </c>
      <c r="L10" s="232" t="s">
        <v>374</v>
      </c>
      <c r="M10" s="230" t="s">
        <v>375</v>
      </c>
      <c r="N10" s="232" t="s">
        <v>423</v>
      </c>
      <c r="O10" s="232" t="s">
        <v>377</v>
      </c>
      <c r="P10" s="231" t="s">
        <v>379</v>
      </c>
    </row>
    <row r="11" spans="1:16" ht="27" customHeight="1">
      <c r="A11" s="209">
        <f>'1-2号(訪問通所) '!A11</f>
        <v>0</v>
      </c>
      <c r="B11" s="209">
        <f>'1-2号(訪問通所) '!B11</f>
        <v>0</v>
      </c>
      <c r="C11" s="209">
        <f>'1-2号(訪問通所) '!C11</f>
        <v>0</v>
      </c>
      <c r="D11" s="209">
        <f>'1-2号(訪問通所) '!D11</f>
        <v>0</v>
      </c>
      <c r="E11" s="209">
        <f>'1-2号(訪問通所) '!E11</f>
        <v>0</v>
      </c>
      <c r="F11" s="209">
        <f>'1-2号(訪問通所) '!F11</f>
        <v>0</v>
      </c>
      <c r="G11" s="209">
        <f>'1-2号(訪問通所) '!G11</f>
        <v>0</v>
      </c>
      <c r="H11" s="209">
        <f>'1-2号(訪問通所) '!H11</f>
        <v>0</v>
      </c>
      <c r="I11" s="209">
        <f>'1-2号(訪問通所) '!I11</f>
        <v>0</v>
      </c>
      <c r="J11" s="209">
        <f>'1-2号(訪問通所) '!J11</f>
        <v>0</v>
      </c>
      <c r="K11" s="138"/>
      <c r="L11" s="138"/>
      <c r="M11" s="18">
        <f>K11-L11</f>
        <v>0</v>
      </c>
      <c r="N11" s="51">
        <f t="shared" ref="N11:N20" si="0">ROUNDDOWN(M11*$R$24,-3)</f>
        <v>0</v>
      </c>
      <c r="O11" s="247" t="str">
        <f>IFERROR(IF(K11="","",$R$23),"")</f>
        <v/>
      </c>
      <c r="P11" s="204">
        <f>IFERROR(MIN(N11,O11),"")</f>
        <v>0</v>
      </c>
    </row>
    <row r="12" spans="1:16" ht="27" customHeight="1">
      <c r="A12" s="209">
        <f>'1-2号(訪問通所) '!A12</f>
        <v>0</v>
      </c>
      <c r="B12" s="209">
        <f>'1-2号(訪問通所) '!B12</f>
        <v>0</v>
      </c>
      <c r="C12" s="209">
        <f>'1-2号(訪問通所) '!C12</f>
        <v>0</v>
      </c>
      <c r="D12" s="209">
        <f>'1-2号(訪問通所) '!D12</f>
        <v>0</v>
      </c>
      <c r="E12" s="209">
        <f>'1-2号(訪問通所) '!E12</f>
        <v>0</v>
      </c>
      <c r="F12" s="209">
        <f>'1-2号(訪問通所) '!F12</f>
        <v>0</v>
      </c>
      <c r="G12" s="209">
        <f>'1-2号(訪問通所) '!G12</f>
        <v>0</v>
      </c>
      <c r="H12" s="209">
        <f>'1-2号(訪問通所) '!H12</f>
        <v>0</v>
      </c>
      <c r="I12" s="209">
        <f>'1-2号(訪問通所) '!I12</f>
        <v>0</v>
      </c>
      <c r="J12" s="209">
        <f>'1-2号(訪問通所) '!J12</f>
        <v>0</v>
      </c>
      <c r="K12" s="138"/>
      <c r="L12" s="138"/>
      <c r="M12" s="18">
        <f t="shared" ref="M12:M20" si="1">K12-L12</f>
        <v>0</v>
      </c>
      <c r="N12" s="51">
        <f t="shared" si="0"/>
        <v>0</v>
      </c>
      <c r="O12" s="204" t="str">
        <f t="shared" ref="O12:O20" si="2">IFERROR(IF(K12="","",$R$23),"")</f>
        <v/>
      </c>
      <c r="P12" s="204">
        <f t="shared" ref="P12:P20" si="3">IFERROR(MIN(N12,O12),"")</f>
        <v>0</v>
      </c>
    </row>
    <row r="13" spans="1:16" ht="27" customHeight="1">
      <c r="A13" s="209">
        <f>'1-2号(訪問通所) '!A13</f>
        <v>0</v>
      </c>
      <c r="B13" s="209">
        <f>'1-2号(訪問通所) '!B13</f>
        <v>0</v>
      </c>
      <c r="C13" s="209">
        <f>'1-2号(訪問通所) '!C13</f>
        <v>0</v>
      </c>
      <c r="D13" s="209">
        <f>'1-2号(訪問通所) '!D13</f>
        <v>0</v>
      </c>
      <c r="E13" s="209">
        <f>'1-2号(訪問通所) '!E13</f>
        <v>0</v>
      </c>
      <c r="F13" s="209">
        <f>'1-2号(訪問通所) '!F13</f>
        <v>0</v>
      </c>
      <c r="G13" s="209">
        <f>'1-2号(訪問通所) '!G13</f>
        <v>0</v>
      </c>
      <c r="H13" s="209">
        <f>'1-2号(訪問通所) '!H13</f>
        <v>0</v>
      </c>
      <c r="I13" s="209">
        <f>'1-2号(訪問通所) '!I13</f>
        <v>0</v>
      </c>
      <c r="J13" s="209">
        <f>'1-2号(訪問通所) '!J13</f>
        <v>0</v>
      </c>
      <c r="K13" s="138"/>
      <c r="L13" s="138"/>
      <c r="M13" s="18">
        <f t="shared" si="1"/>
        <v>0</v>
      </c>
      <c r="N13" s="51">
        <f t="shared" si="0"/>
        <v>0</v>
      </c>
      <c r="O13" s="204" t="str">
        <f t="shared" si="2"/>
        <v/>
      </c>
      <c r="P13" s="204">
        <f t="shared" si="3"/>
        <v>0</v>
      </c>
    </row>
    <row r="14" spans="1:16" ht="27" customHeight="1">
      <c r="A14" s="209">
        <f>'1-2号(訪問通所) '!A14</f>
        <v>0</v>
      </c>
      <c r="B14" s="209">
        <f>'1-2号(訪問通所) '!B14</f>
        <v>0</v>
      </c>
      <c r="C14" s="209">
        <f>'1-2号(訪問通所) '!C14</f>
        <v>0</v>
      </c>
      <c r="D14" s="209">
        <f>'1-2号(訪問通所) '!D14</f>
        <v>0</v>
      </c>
      <c r="E14" s="209">
        <f>'1-2号(訪問通所) '!E14</f>
        <v>0</v>
      </c>
      <c r="F14" s="209">
        <f>'1-2号(訪問通所) '!F14</f>
        <v>0</v>
      </c>
      <c r="G14" s="209">
        <f>'1-2号(訪問通所) '!G14</f>
        <v>0</v>
      </c>
      <c r="H14" s="209">
        <f>'1-2号(訪問通所) '!H14</f>
        <v>0</v>
      </c>
      <c r="I14" s="209">
        <f>'1-2号(訪問通所) '!I14</f>
        <v>0</v>
      </c>
      <c r="J14" s="209">
        <f>'1-2号(訪問通所) '!J14</f>
        <v>0</v>
      </c>
      <c r="K14" s="138"/>
      <c r="L14" s="138"/>
      <c r="M14" s="18">
        <f t="shared" si="1"/>
        <v>0</v>
      </c>
      <c r="N14" s="51">
        <f t="shared" si="0"/>
        <v>0</v>
      </c>
      <c r="O14" s="204" t="str">
        <f t="shared" si="2"/>
        <v/>
      </c>
      <c r="P14" s="204">
        <f t="shared" si="3"/>
        <v>0</v>
      </c>
    </row>
    <row r="15" spans="1:16" ht="27" customHeight="1">
      <c r="A15" s="209">
        <f>'1-2号(訪問通所) '!A15</f>
        <v>0</v>
      </c>
      <c r="B15" s="209">
        <f>'1-2号(訪問通所) '!B15</f>
        <v>0</v>
      </c>
      <c r="C15" s="209">
        <f>'1-2号(訪問通所) '!C15</f>
        <v>0</v>
      </c>
      <c r="D15" s="209">
        <f>'1-2号(訪問通所) '!D15</f>
        <v>0</v>
      </c>
      <c r="E15" s="209">
        <f>'1-2号(訪問通所) '!E15</f>
        <v>0</v>
      </c>
      <c r="F15" s="209">
        <f>'1-2号(訪問通所) '!F15</f>
        <v>0</v>
      </c>
      <c r="G15" s="209">
        <f>'1-2号(訪問通所) '!G15</f>
        <v>0</v>
      </c>
      <c r="H15" s="209">
        <f>'1-2号(訪問通所) '!H15</f>
        <v>0</v>
      </c>
      <c r="I15" s="209">
        <f>'1-2号(訪問通所) '!I15</f>
        <v>0</v>
      </c>
      <c r="J15" s="209">
        <f>'1-2号(訪問通所) '!J15</f>
        <v>0</v>
      </c>
      <c r="K15" s="138"/>
      <c r="L15" s="138"/>
      <c r="M15" s="18">
        <f t="shared" si="1"/>
        <v>0</v>
      </c>
      <c r="N15" s="51">
        <f t="shared" si="0"/>
        <v>0</v>
      </c>
      <c r="O15" s="204" t="str">
        <f t="shared" si="2"/>
        <v/>
      </c>
      <c r="P15" s="204">
        <f t="shared" si="3"/>
        <v>0</v>
      </c>
    </row>
    <row r="16" spans="1:16" ht="27" customHeight="1">
      <c r="A16" s="209">
        <f>'1-2号(訪問通所) '!A16</f>
        <v>0</v>
      </c>
      <c r="B16" s="209">
        <f>'1-2号(訪問通所) '!B16</f>
        <v>0</v>
      </c>
      <c r="C16" s="209">
        <f>'1-2号(訪問通所) '!C16</f>
        <v>0</v>
      </c>
      <c r="D16" s="209">
        <f>'1-2号(訪問通所) '!D16</f>
        <v>0</v>
      </c>
      <c r="E16" s="209">
        <f>'1-2号(訪問通所) '!E16</f>
        <v>0</v>
      </c>
      <c r="F16" s="209">
        <f>'1-2号(訪問通所) '!F16</f>
        <v>0</v>
      </c>
      <c r="G16" s="209">
        <f>'1-2号(訪問通所) '!G16</f>
        <v>0</v>
      </c>
      <c r="H16" s="209">
        <f>'1-2号(訪問通所) '!H16</f>
        <v>0</v>
      </c>
      <c r="I16" s="209">
        <f>'1-2号(訪問通所) '!I16</f>
        <v>0</v>
      </c>
      <c r="J16" s="209">
        <f>'1-2号(訪問通所) '!J16</f>
        <v>0</v>
      </c>
      <c r="K16" s="138"/>
      <c r="L16" s="138"/>
      <c r="M16" s="18">
        <f t="shared" si="1"/>
        <v>0</v>
      </c>
      <c r="N16" s="51">
        <f t="shared" si="0"/>
        <v>0</v>
      </c>
      <c r="O16" s="204" t="str">
        <f t="shared" si="2"/>
        <v/>
      </c>
      <c r="P16" s="204">
        <f t="shared" si="3"/>
        <v>0</v>
      </c>
    </row>
    <row r="17" spans="1:18" ht="27" customHeight="1">
      <c r="A17" s="209">
        <f>'1-2号(訪問通所) '!A17</f>
        <v>0</v>
      </c>
      <c r="B17" s="209">
        <f>'1-2号(訪問通所) '!B17</f>
        <v>0</v>
      </c>
      <c r="C17" s="209">
        <f>'1-2号(訪問通所) '!C17</f>
        <v>0</v>
      </c>
      <c r="D17" s="209">
        <f>'1-2号(訪問通所) '!D17</f>
        <v>0</v>
      </c>
      <c r="E17" s="209">
        <f>'1-2号(訪問通所) '!E17</f>
        <v>0</v>
      </c>
      <c r="F17" s="209">
        <f>'1-2号(訪問通所) '!F17</f>
        <v>0</v>
      </c>
      <c r="G17" s="209">
        <f>'1-2号(訪問通所) '!G17</f>
        <v>0</v>
      </c>
      <c r="H17" s="209">
        <f>'1-2号(訪問通所) '!H17</f>
        <v>0</v>
      </c>
      <c r="I17" s="209">
        <f>'1-2号(訪問通所) '!I17</f>
        <v>0</v>
      </c>
      <c r="J17" s="209">
        <f>'1-2号(訪問通所) '!J17</f>
        <v>0</v>
      </c>
      <c r="K17" s="138"/>
      <c r="L17" s="138"/>
      <c r="M17" s="18">
        <f t="shared" si="1"/>
        <v>0</v>
      </c>
      <c r="N17" s="51">
        <f t="shared" si="0"/>
        <v>0</v>
      </c>
      <c r="O17" s="204" t="str">
        <f t="shared" si="2"/>
        <v/>
      </c>
      <c r="P17" s="204">
        <f t="shared" si="3"/>
        <v>0</v>
      </c>
    </row>
    <row r="18" spans="1:18" ht="27" customHeight="1">
      <c r="A18" s="209">
        <f>'1-2号(訪問通所) '!A18</f>
        <v>0</v>
      </c>
      <c r="B18" s="209">
        <f>'1-2号(訪問通所) '!B18</f>
        <v>0</v>
      </c>
      <c r="C18" s="209">
        <f>'1-2号(訪問通所) '!C18</f>
        <v>0</v>
      </c>
      <c r="D18" s="209">
        <f>'1-2号(訪問通所) '!D18</f>
        <v>0</v>
      </c>
      <c r="E18" s="209">
        <f>'1-2号(訪問通所) '!E18</f>
        <v>0</v>
      </c>
      <c r="F18" s="209">
        <f>'1-2号(訪問通所) '!F18</f>
        <v>0</v>
      </c>
      <c r="G18" s="209">
        <f>'1-2号(訪問通所) '!G18</f>
        <v>0</v>
      </c>
      <c r="H18" s="209">
        <f>'1-2号(訪問通所) '!H18</f>
        <v>0</v>
      </c>
      <c r="I18" s="209">
        <f>'1-2号(訪問通所) '!I18</f>
        <v>0</v>
      </c>
      <c r="J18" s="209">
        <f>'1-2号(訪問通所) '!J18</f>
        <v>0</v>
      </c>
      <c r="K18" s="138"/>
      <c r="L18" s="138"/>
      <c r="M18" s="18">
        <f t="shared" si="1"/>
        <v>0</v>
      </c>
      <c r="N18" s="51">
        <f t="shared" si="0"/>
        <v>0</v>
      </c>
      <c r="O18" s="204" t="str">
        <f t="shared" si="2"/>
        <v/>
      </c>
      <c r="P18" s="204">
        <f t="shared" si="3"/>
        <v>0</v>
      </c>
    </row>
    <row r="19" spans="1:18" ht="27" customHeight="1">
      <c r="A19" s="209">
        <f>'1-2号(訪問通所) '!A19</f>
        <v>0</v>
      </c>
      <c r="B19" s="209">
        <f>'1-2号(訪問通所) '!B19</f>
        <v>0</v>
      </c>
      <c r="C19" s="209">
        <f>'1-2号(訪問通所) '!C19</f>
        <v>0</v>
      </c>
      <c r="D19" s="209">
        <f>'1-2号(訪問通所) '!D19</f>
        <v>0</v>
      </c>
      <c r="E19" s="209">
        <f>'1-2号(訪問通所) '!E19</f>
        <v>0</v>
      </c>
      <c r="F19" s="209">
        <f>'1-2号(訪問通所) '!F19</f>
        <v>0</v>
      </c>
      <c r="G19" s="209">
        <f>'1-2号(訪問通所) '!G19</f>
        <v>0</v>
      </c>
      <c r="H19" s="209">
        <f>'1-2号(訪問通所) '!H19</f>
        <v>0</v>
      </c>
      <c r="I19" s="209">
        <f>'1-2号(訪問通所) '!I19</f>
        <v>0</v>
      </c>
      <c r="J19" s="209">
        <f>'1-2号(訪問通所) '!J19</f>
        <v>0</v>
      </c>
      <c r="K19" s="138"/>
      <c r="L19" s="138"/>
      <c r="M19" s="18">
        <f t="shared" si="1"/>
        <v>0</v>
      </c>
      <c r="N19" s="51">
        <f t="shared" si="0"/>
        <v>0</v>
      </c>
      <c r="O19" s="204" t="str">
        <f t="shared" si="2"/>
        <v/>
      </c>
      <c r="P19" s="204">
        <f t="shared" si="3"/>
        <v>0</v>
      </c>
    </row>
    <row r="20" spans="1:18" ht="27" customHeight="1" thickBot="1">
      <c r="A20" s="209">
        <f>'1-2号(訪問通所) '!A20</f>
        <v>0</v>
      </c>
      <c r="B20" s="209">
        <f>'1-2号(訪問通所) '!B20</f>
        <v>0</v>
      </c>
      <c r="C20" s="209">
        <f>'1-2号(訪問通所) '!C20</f>
        <v>0</v>
      </c>
      <c r="D20" s="209">
        <f>'1-2号(訪問通所) '!D20</f>
        <v>0</v>
      </c>
      <c r="E20" s="209">
        <f>'1-2号(訪問通所) '!E20</f>
        <v>0</v>
      </c>
      <c r="F20" s="213">
        <f>'1-2号(訪問通所) '!F20</f>
        <v>0</v>
      </c>
      <c r="G20" s="213">
        <f>'1-2号(訪問通所) '!G20</f>
        <v>0</v>
      </c>
      <c r="H20" s="213">
        <f>'1-2号(訪問通所) '!H20</f>
        <v>0</v>
      </c>
      <c r="I20" s="213">
        <f>'1-2号(訪問通所) '!I20</f>
        <v>0</v>
      </c>
      <c r="J20" s="213">
        <f>'1-2号(訪問通所) '!J20</f>
        <v>0</v>
      </c>
      <c r="K20" s="146"/>
      <c r="L20" s="146"/>
      <c r="M20" s="147">
        <f t="shared" si="1"/>
        <v>0</v>
      </c>
      <c r="N20" s="148">
        <f t="shared" si="0"/>
        <v>0</v>
      </c>
      <c r="O20" s="205" t="str">
        <f t="shared" si="2"/>
        <v/>
      </c>
      <c r="P20" s="205">
        <f t="shared" si="3"/>
        <v>0</v>
      </c>
    </row>
    <row r="21" spans="1:18" ht="27.75" customHeight="1" thickTop="1">
      <c r="A21" s="338" t="s">
        <v>378</v>
      </c>
      <c r="B21" s="339"/>
      <c r="C21" s="339"/>
      <c r="D21" s="339"/>
      <c r="E21" s="339"/>
      <c r="F21" s="149">
        <f>SUM(F11:F20)</f>
        <v>0</v>
      </c>
      <c r="G21" s="149">
        <f t="shared" ref="G21:P21" si="4">SUM(G11:G20)</f>
        <v>0</v>
      </c>
      <c r="H21" s="149">
        <f t="shared" si="4"/>
        <v>0</v>
      </c>
      <c r="I21" s="149"/>
      <c r="J21" s="149"/>
      <c r="K21" s="150">
        <f t="shared" si="4"/>
        <v>0</v>
      </c>
      <c r="L21" s="150">
        <f t="shared" si="4"/>
        <v>0</v>
      </c>
      <c r="M21" s="150">
        <f t="shared" si="4"/>
        <v>0</v>
      </c>
      <c r="N21" s="150">
        <f t="shared" si="4"/>
        <v>0</v>
      </c>
      <c r="O21" s="151"/>
      <c r="P21" s="150">
        <f t="shared" si="4"/>
        <v>0</v>
      </c>
    </row>
    <row r="22" spans="1:18" ht="14.25" customHeight="1" thickBot="1">
      <c r="A22" s="8" t="s">
        <v>372</v>
      </c>
    </row>
    <row r="23" spans="1:18" ht="14.25" customHeight="1">
      <c r="A23" s="11" t="s">
        <v>466</v>
      </c>
      <c r="N23" s="267" t="s">
        <v>461</v>
      </c>
      <c r="O23" s="264" t="s">
        <v>356</v>
      </c>
      <c r="P23" s="207" t="s">
        <v>415</v>
      </c>
      <c r="Q23" s="8" t="s">
        <v>422</v>
      </c>
      <c r="R23" s="8">
        <v>2500000</v>
      </c>
    </row>
    <row r="24" spans="1:18" ht="14.25" customHeight="1">
      <c r="A24" s="11" t="s">
        <v>468</v>
      </c>
      <c r="N24" s="268" t="s">
        <v>460</v>
      </c>
      <c r="O24" s="264" t="s">
        <v>454</v>
      </c>
      <c r="P24" s="155" t="s">
        <v>462</v>
      </c>
      <c r="Q24" s="8" t="s">
        <v>233</v>
      </c>
      <c r="R24" s="8">
        <v>0.9</v>
      </c>
    </row>
    <row r="25" spans="1:18" ht="14.25" customHeight="1">
      <c r="N25" s="352">
        <f>P21</f>
        <v>0</v>
      </c>
      <c r="O25" s="470">
        <f>'1-2号(訪問通所) '!P25</f>
        <v>0</v>
      </c>
      <c r="P25" s="354">
        <f>MIN(N25,O25)</f>
        <v>0</v>
      </c>
    </row>
    <row r="26" spans="1:18" ht="14.25" customHeight="1" thickBot="1">
      <c r="N26" s="353"/>
      <c r="O26" s="471"/>
      <c r="P26" s="355"/>
    </row>
    <row r="27" spans="1:18" ht="14.25">
      <c r="P27" s="152"/>
    </row>
    <row r="28" spans="1:18">
      <c r="A28" s="11" t="s">
        <v>36</v>
      </c>
      <c r="B28" s="12"/>
      <c r="C28" s="12"/>
      <c r="D28" s="11" t="s">
        <v>334</v>
      </c>
      <c r="E28" s="11" t="s">
        <v>417</v>
      </c>
      <c r="F28" s="12"/>
      <c r="G28" s="12"/>
      <c r="H28" s="12"/>
      <c r="I28" s="12"/>
      <c r="J28" s="12"/>
    </row>
    <row r="29" spans="1:18">
      <c r="A29" s="11" t="s">
        <v>37</v>
      </c>
      <c r="B29" s="12"/>
      <c r="C29" s="12"/>
      <c r="D29" s="11" t="s">
        <v>335</v>
      </c>
      <c r="E29" s="11" t="s">
        <v>419</v>
      </c>
      <c r="F29" s="12"/>
      <c r="G29" s="12"/>
      <c r="H29" s="12"/>
      <c r="I29" s="12"/>
      <c r="J29" s="12"/>
    </row>
    <row r="30" spans="1:18">
      <c r="A30" s="11" t="s">
        <v>38</v>
      </c>
      <c r="B30" s="12"/>
      <c r="C30" s="12"/>
      <c r="D30" s="11" t="s">
        <v>336</v>
      </c>
      <c r="E30" s="11"/>
      <c r="F30" s="12"/>
      <c r="G30" s="12"/>
      <c r="H30" s="12"/>
      <c r="I30" s="12"/>
      <c r="J30" s="12"/>
    </row>
    <row r="31" spans="1:18">
      <c r="A31" s="13" t="s">
        <v>39</v>
      </c>
      <c r="B31" s="13"/>
      <c r="C31" s="13"/>
      <c r="D31" s="13" t="s">
        <v>337</v>
      </c>
      <c r="E31" s="13"/>
      <c r="F31" s="13"/>
      <c r="G31" s="13"/>
      <c r="H31" s="13"/>
      <c r="I31" s="13"/>
      <c r="J31" s="13"/>
    </row>
    <row r="32" spans="1:18">
      <c r="A32" s="11" t="s">
        <v>40</v>
      </c>
      <c r="B32" s="11"/>
      <c r="C32" s="11"/>
      <c r="D32" s="11" t="s">
        <v>338</v>
      </c>
      <c r="E32" s="11"/>
      <c r="F32" s="11"/>
      <c r="G32" s="11"/>
      <c r="H32" s="11"/>
      <c r="I32" s="11"/>
      <c r="J32" s="11"/>
    </row>
    <row r="33" spans="1:10">
      <c r="A33" s="14" t="s">
        <v>41</v>
      </c>
      <c r="B33" s="14"/>
      <c r="C33" s="14"/>
      <c r="D33" s="14" t="s">
        <v>339</v>
      </c>
      <c r="E33" s="14"/>
      <c r="F33" s="14"/>
      <c r="G33" s="14"/>
      <c r="H33" s="14"/>
      <c r="I33" s="14"/>
      <c r="J33" s="14"/>
    </row>
    <row r="34" spans="1:10">
      <c r="A34" s="14" t="s">
        <v>42</v>
      </c>
      <c r="B34" s="14"/>
      <c r="C34" s="14"/>
      <c r="D34" s="14" t="s">
        <v>341</v>
      </c>
      <c r="E34" s="14"/>
      <c r="F34" s="14"/>
      <c r="G34" s="14"/>
      <c r="H34" s="14"/>
      <c r="I34" s="14"/>
      <c r="J34" s="14"/>
    </row>
    <row r="35" spans="1:10">
      <c r="A35" s="14" t="s">
        <v>46</v>
      </c>
      <c r="B35" s="14"/>
      <c r="C35" s="14"/>
      <c r="D35" s="14" t="s">
        <v>340</v>
      </c>
      <c r="E35" s="14"/>
      <c r="F35" s="14"/>
      <c r="G35" s="14"/>
      <c r="H35" s="14"/>
      <c r="I35" s="14"/>
      <c r="J35" s="14"/>
    </row>
    <row r="36" spans="1:10">
      <c r="A36" s="14" t="s">
        <v>47</v>
      </c>
      <c r="B36" s="14"/>
      <c r="C36" s="14"/>
      <c r="D36" s="14" t="s">
        <v>342</v>
      </c>
      <c r="E36" s="14"/>
      <c r="F36" s="14"/>
      <c r="G36" s="14"/>
      <c r="H36" s="14"/>
      <c r="I36" s="14"/>
      <c r="J36" s="14"/>
    </row>
    <row r="37" spans="1:10">
      <c r="A37" s="14" t="s">
        <v>48</v>
      </c>
      <c r="B37" s="14"/>
      <c r="C37" s="14"/>
      <c r="D37" s="14" t="s">
        <v>343</v>
      </c>
      <c r="E37" s="14"/>
      <c r="F37" s="14"/>
      <c r="G37" s="14"/>
      <c r="H37" s="14"/>
      <c r="I37" s="14"/>
      <c r="J37" s="14"/>
    </row>
    <row r="38" spans="1:10">
      <c r="A38" s="14" t="s">
        <v>49</v>
      </c>
      <c r="B38" s="14"/>
      <c r="C38" s="14"/>
      <c r="D38" s="14" t="s">
        <v>344</v>
      </c>
      <c r="E38" s="14"/>
      <c r="F38" s="14"/>
      <c r="G38" s="14"/>
      <c r="H38" s="14"/>
      <c r="I38" s="14"/>
      <c r="J38" s="14"/>
    </row>
    <row r="39" spans="1:10">
      <c r="A39" s="14" t="s">
        <v>50</v>
      </c>
      <c r="B39" s="14"/>
      <c r="C39" s="14"/>
      <c r="D39" s="14" t="s">
        <v>345</v>
      </c>
      <c r="E39" s="14"/>
      <c r="F39" s="14"/>
      <c r="G39" s="14"/>
      <c r="H39" s="14"/>
      <c r="I39" s="14"/>
      <c r="J39" s="14"/>
    </row>
    <row r="40" spans="1:10">
      <c r="A40" s="14" t="s">
        <v>51</v>
      </c>
      <c r="B40" s="14"/>
      <c r="C40" s="14"/>
      <c r="D40" s="14" t="s">
        <v>346</v>
      </c>
      <c r="E40" s="14"/>
      <c r="F40" s="14"/>
      <c r="G40" s="14"/>
      <c r="H40" s="14"/>
      <c r="I40" s="14"/>
      <c r="J40" s="14"/>
    </row>
    <row r="41" spans="1:10">
      <c r="A41" s="14" t="s">
        <v>52</v>
      </c>
      <c r="B41" s="14"/>
      <c r="C41" s="14"/>
      <c r="D41" s="14" t="s">
        <v>347</v>
      </c>
      <c r="E41" s="14"/>
      <c r="F41" s="14"/>
      <c r="G41" s="14"/>
      <c r="H41" s="14"/>
      <c r="I41" s="14"/>
      <c r="J41" s="14"/>
    </row>
    <row r="42" spans="1:10">
      <c r="A42" s="14" t="s">
        <v>53</v>
      </c>
      <c r="B42" s="14"/>
      <c r="C42" s="14"/>
      <c r="D42" s="14" t="s">
        <v>348</v>
      </c>
      <c r="E42" s="14"/>
      <c r="F42" s="14"/>
      <c r="G42" s="14"/>
      <c r="H42" s="14"/>
      <c r="I42" s="14"/>
      <c r="J42" s="14"/>
    </row>
    <row r="43" spans="1:10">
      <c r="A43" s="14" t="s">
        <v>55</v>
      </c>
      <c r="B43" s="14"/>
      <c r="C43" s="14"/>
      <c r="D43" s="14"/>
      <c r="E43" s="14"/>
      <c r="F43" s="14"/>
      <c r="G43" s="14"/>
      <c r="H43" s="14"/>
      <c r="I43" s="14"/>
      <c r="J43" s="14"/>
    </row>
    <row r="44" spans="1:10">
      <c r="A44" s="14" t="s">
        <v>56</v>
      </c>
      <c r="B44" s="14"/>
      <c r="C44" s="14"/>
      <c r="D44" s="14"/>
      <c r="E44" s="14"/>
      <c r="F44" s="14"/>
      <c r="G44" s="14"/>
      <c r="H44" s="14"/>
      <c r="I44" s="14"/>
      <c r="J44" s="14"/>
    </row>
    <row r="45" spans="1:10">
      <c r="A45" s="14" t="s">
        <v>463</v>
      </c>
      <c r="B45" s="14"/>
      <c r="C45" s="14"/>
      <c r="D45" s="14"/>
      <c r="E45" s="14"/>
      <c r="F45" s="14"/>
      <c r="G45" s="14"/>
      <c r="H45" s="14"/>
      <c r="I45" s="14"/>
      <c r="J45" s="14"/>
    </row>
    <row r="46" spans="1:10">
      <c r="A46" s="14"/>
      <c r="B46" s="14"/>
      <c r="C46" s="14"/>
      <c r="D46" s="14"/>
      <c r="E46" s="14"/>
      <c r="F46" s="14"/>
      <c r="G46" s="14"/>
      <c r="H46" s="14"/>
      <c r="I46" s="14"/>
      <c r="J46" s="14"/>
    </row>
    <row r="47" spans="1:10">
      <c r="B47" s="14"/>
      <c r="C47" s="14"/>
      <c r="D47" s="14"/>
      <c r="E47" s="14"/>
      <c r="F47" s="14"/>
      <c r="G47" s="14"/>
      <c r="H47" s="14"/>
      <c r="I47" s="14"/>
      <c r="J47" s="14"/>
    </row>
    <row r="48" spans="1:10">
      <c r="B48" s="14"/>
      <c r="C48" s="14"/>
      <c r="D48" s="14"/>
      <c r="E48" s="14"/>
      <c r="F48" s="14"/>
      <c r="G48" s="14"/>
      <c r="H48" s="14"/>
      <c r="I48" s="14"/>
      <c r="J48" s="14"/>
    </row>
    <row r="49" spans="1:10">
      <c r="A49" s="14"/>
      <c r="B49" s="14"/>
      <c r="C49" s="14"/>
      <c r="D49" s="14"/>
      <c r="E49" s="14"/>
      <c r="F49" s="14"/>
      <c r="G49" s="14"/>
      <c r="H49" s="14"/>
      <c r="I49" s="14"/>
      <c r="J49" s="14"/>
    </row>
    <row r="50" spans="1:10">
      <c r="A50" s="14"/>
      <c r="B50" s="14"/>
      <c r="C50" s="14"/>
      <c r="D50" s="14"/>
      <c r="E50" s="14"/>
      <c r="F50" s="14"/>
      <c r="G50" s="14"/>
      <c r="H50" s="14"/>
      <c r="I50" s="14"/>
      <c r="J50" s="14"/>
    </row>
    <row r="51" spans="1:10">
      <c r="B51" s="14"/>
      <c r="C51" s="14"/>
      <c r="D51" s="14"/>
      <c r="E51" s="14"/>
      <c r="F51" s="14"/>
      <c r="G51" s="14"/>
      <c r="H51" s="14"/>
      <c r="I51" s="14"/>
      <c r="J51" s="14"/>
    </row>
    <row r="52" spans="1:10">
      <c r="A52" s="14"/>
      <c r="B52" s="14"/>
      <c r="C52" s="14"/>
      <c r="D52" s="14"/>
      <c r="E52" s="14"/>
      <c r="F52" s="14"/>
      <c r="G52" s="14"/>
      <c r="H52" s="14"/>
      <c r="I52" s="14"/>
      <c r="J52" s="14"/>
    </row>
    <row r="53" spans="1:10">
      <c r="A53" s="14"/>
      <c r="B53" s="14"/>
      <c r="C53" s="14"/>
      <c r="D53" s="14"/>
      <c r="E53" s="14"/>
      <c r="F53" s="14"/>
      <c r="G53" s="14"/>
      <c r="H53" s="14"/>
      <c r="I53" s="14"/>
      <c r="J53" s="14"/>
    </row>
    <row r="54" spans="1:10">
      <c r="A54" s="14"/>
      <c r="B54" s="14"/>
      <c r="C54" s="14"/>
      <c r="D54" s="14"/>
      <c r="E54" s="14"/>
      <c r="F54" s="14"/>
      <c r="G54" s="14"/>
      <c r="H54" s="14"/>
      <c r="I54" s="14"/>
      <c r="J54" s="14"/>
    </row>
    <row r="55" spans="1:10">
      <c r="A55" s="15"/>
      <c r="B55" s="15"/>
      <c r="C55" s="14"/>
      <c r="D55" s="14"/>
      <c r="E55" s="14"/>
      <c r="F55" s="14"/>
      <c r="G55" s="14"/>
      <c r="H55" s="14"/>
      <c r="I55" s="14"/>
      <c r="J55" s="14"/>
    </row>
    <row r="56" spans="1:10">
      <c r="A56" s="15"/>
      <c r="B56" s="15"/>
      <c r="C56" s="14"/>
      <c r="D56" s="14"/>
      <c r="E56" s="14"/>
      <c r="F56" s="14"/>
      <c r="G56" s="14"/>
      <c r="H56" s="14"/>
      <c r="I56" s="14"/>
      <c r="J56" s="14"/>
    </row>
  </sheetData>
  <mergeCells count="20">
    <mergeCell ref="A21:E21"/>
    <mergeCell ref="P25:P26"/>
    <mergeCell ref="M7:M9"/>
    <mergeCell ref="N7:N9"/>
    <mergeCell ref="O7:O9"/>
    <mergeCell ref="P7:P9"/>
    <mergeCell ref="I8:I9"/>
    <mergeCell ref="J8:J9"/>
    <mergeCell ref="O25:O26"/>
    <mergeCell ref="N25:N26"/>
    <mergeCell ref="A2:P2"/>
    <mergeCell ref="N4:P4"/>
    <mergeCell ref="A7:A9"/>
    <mergeCell ref="B7:B9"/>
    <mergeCell ref="C7:C9"/>
    <mergeCell ref="D7:D8"/>
    <mergeCell ref="E7:E9"/>
    <mergeCell ref="F7:J7"/>
    <mergeCell ref="K7:K9"/>
    <mergeCell ref="L7:L9"/>
  </mergeCells>
  <phoneticPr fontId="1"/>
  <pageMargins left="0.7" right="0.7" top="0.75" bottom="0.75" header="0.3" footer="0.3"/>
  <pageSetup paperSize="9" scale="63" orientation="landscape"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8D68F-A583-46D5-A8A5-A6CB85E66575}">
  <sheetPr>
    <tabColor theme="8"/>
  </sheetPr>
  <dimension ref="A1:M26"/>
  <sheetViews>
    <sheetView view="pageBreakPreview" zoomScale="110" zoomScaleNormal="75" zoomScaleSheetLayoutView="110" workbookViewId="0">
      <selection activeCell="B16" sqref="B16:G16"/>
    </sheetView>
  </sheetViews>
  <sheetFormatPr defaultColWidth="9" defaultRowHeight="20.100000000000001" customHeight="1"/>
  <cols>
    <col min="1" max="1" width="9.75" style="35" customWidth="1"/>
    <col min="2" max="2" width="4.5" style="35" customWidth="1"/>
    <col min="3" max="3" width="3.5" style="35" customWidth="1"/>
    <col min="4" max="4" width="5" style="35" customWidth="1"/>
    <col min="5" max="5" width="2.625" style="35" customWidth="1"/>
    <col min="6" max="6" width="4.875" style="35" customWidth="1"/>
    <col min="7" max="7" width="18.25" style="35" customWidth="1"/>
    <col min="8" max="8" width="27.125" style="35" customWidth="1"/>
    <col min="9" max="9" width="3.625" style="35" customWidth="1"/>
    <col min="10" max="10" width="6.25" style="35" bestFit="1" customWidth="1"/>
    <col min="11" max="11" width="6" style="35" bestFit="1" customWidth="1"/>
    <col min="12" max="12" width="9" style="35"/>
    <col min="13" max="13" width="15.625" style="35" bestFit="1" customWidth="1"/>
    <col min="14" max="16384" width="9" style="35"/>
  </cols>
  <sheetData>
    <row r="1" spans="1:8" ht="20.100000000000001" customHeight="1">
      <c r="H1" s="36" t="s">
        <v>65</v>
      </c>
    </row>
    <row r="2" spans="1:8" ht="20.100000000000001" customHeight="1">
      <c r="H2" s="37"/>
    </row>
    <row r="3" spans="1:8" ht="20.100000000000001" customHeight="1">
      <c r="H3" s="37"/>
    </row>
    <row r="4" spans="1:8" ht="20.100000000000001" customHeight="1">
      <c r="A4" s="433" t="str">
        <f>"補助事業に係る歳入歳出決算書（見込書）抄本（令和"&amp;DBCS(TEXT('1号(交付申請)'!W6,"e"))&amp;"年度）"</f>
        <v>補助事業に係る歳入歳出決算書（見込書）抄本（令和８年度）</v>
      </c>
      <c r="B4" s="433"/>
      <c r="C4" s="433"/>
      <c r="D4" s="433"/>
      <c r="E4" s="433"/>
      <c r="F4" s="433"/>
      <c r="G4" s="433"/>
      <c r="H4" s="433"/>
    </row>
    <row r="5" spans="1:8" ht="20.100000000000001" customHeight="1">
      <c r="H5" s="38"/>
    </row>
    <row r="6" spans="1:8" ht="20.100000000000001" customHeight="1">
      <c r="A6" s="39" t="s">
        <v>66</v>
      </c>
      <c r="G6" s="39"/>
      <c r="H6" s="40" t="s">
        <v>67</v>
      </c>
    </row>
    <row r="7" spans="1:8" ht="20.100000000000001" customHeight="1">
      <c r="A7" s="434" t="s">
        <v>68</v>
      </c>
      <c r="B7" s="434"/>
      <c r="C7" s="434"/>
      <c r="D7" s="434"/>
      <c r="E7" s="434"/>
      <c r="F7" s="434"/>
      <c r="G7" s="434"/>
      <c r="H7" s="41" t="s">
        <v>435</v>
      </c>
    </row>
    <row r="8" spans="1:8" ht="20.100000000000001" customHeight="1">
      <c r="A8" s="435" t="s">
        <v>70</v>
      </c>
      <c r="B8" s="435"/>
      <c r="C8" s="435"/>
      <c r="D8" s="435"/>
      <c r="E8" s="435"/>
      <c r="F8" s="435"/>
      <c r="G8" s="435"/>
      <c r="H8" s="55">
        <f>'4号別紙'!D18</f>
        <v>0</v>
      </c>
    </row>
    <row r="9" spans="1:8" ht="20.100000000000001" customHeight="1" thickBot="1">
      <c r="A9" s="436" t="s">
        <v>71</v>
      </c>
      <c r="B9" s="436"/>
      <c r="C9" s="436"/>
      <c r="D9" s="436"/>
      <c r="E9" s="436"/>
      <c r="F9" s="436"/>
      <c r="G9" s="436"/>
      <c r="H9" s="96">
        <f>H10-H8</f>
        <v>0</v>
      </c>
    </row>
    <row r="10" spans="1:8" ht="20.100000000000001" customHeight="1" thickTop="1">
      <c r="A10" s="437" t="s">
        <v>72</v>
      </c>
      <c r="B10" s="437"/>
      <c r="C10" s="437"/>
      <c r="D10" s="437"/>
      <c r="E10" s="437"/>
      <c r="F10" s="437"/>
      <c r="G10" s="437"/>
      <c r="H10" s="42">
        <f>SUM('4-2号(ロボ)'!K21,'4-2号(ソフト)'!O21,'4-2号(パケ)'!Q21,'4-2号(訪問通所) '!K21)</f>
        <v>0</v>
      </c>
    </row>
    <row r="11" spans="1:8" ht="20.100000000000001" customHeight="1">
      <c r="F11" s="53"/>
      <c r="G11" s="53"/>
      <c r="H11" s="43"/>
    </row>
    <row r="12" spans="1:8" ht="20.100000000000001" customHeight="1">
      <c r="A12" s="93" t="s">
        <v>73</v>
      </c>
      <c r="G12" s="93"/>
      <c r="H12" s="44" t="s">
        <v>67</v>
      </c>
    </row>
    <row r="13" spans="1:8" ht="20.100000000000001" customHeight="1">
      <c r="A13" s="434" t="s">
        <v>68</v>
      </c>
      <c r="B13" s="434"/>
      <c r="C13" s="434"/>
      <c r="D13" s="434"/>
      <c r="E13" s="434"/>
      <c r="F13" s="434"/>
      <c r="G13" s="434"/>
      <c r="H13" s="45" t="s">
        <v>435</v>
      </c>
    </row>
    <row r="14" spans="1:8" ht="19.5" customHeight="1">
      <c r="A14" s="448" t="s">
        <v>434</v>
      </c>
      <c r="B14" s="439" t="s">
        <v>351</v>
      </c>
      <c r="C14" s="440"/>
      <c r="D14" s="440"/>
      <c r="E14" s="440"/>
      <c r="F14" s="441"/>
      <c r="G14" s="95" t="s">
        <v>326</v>
      </c>
      <c r="H14" s="54">
        <f>'4-2号(ロボ)'!K21</f>
        <v>0</v>
      </c>
    </row>
    <row r="15" spans="1:8" ht="22.5" customHeight="1">
      <c r="A15" s="449"/>
      <c r="B15" s="442"/>
      <c r="C15" s="443"/>
      <c r="D15" s="443"/>
      <c r="E15" s="443"/>
      <c r="F15" s="444"/>
      <c r="G15" s="95" t="s">
        <v>474</v>
      </c>
      <c r="H15" s="54">
        <f>'4-2号(ソフト)'!O21</f>
        <v>0</v>
      </c>
    </row>
    <row r="16" spans="1:8" ht="20.100000000000001" customHeight="1">
      <c r="A16" s="450"/>
      <c r="B16" s="445" t="s">
        <v>352</v>
      </c>
      <c r="C16" s="446"/>
      <c r="D16" s="446"/>
      <c r="E16" s="446"/>
      <c r="F16" s="446"/>
      <c r="G16" s="447"/>
      <c r="H16" s="54">
        <f>'4-2号(パケ)'!Q21</f>
        <v>0</v>
      </c>
    </row>
    <row r="17" spans="1:13" ht="20.100000000000001" customHeight="1" thickBot="1">
      <c r="A17" s="438" t="s">
        <v>426</v>
      </c>
      <c r="B17" s="438"/>
      <c r="C17" s="438"/>
      <c r="D17" s="438"/>
      <c r="E17" s="438"/>
      <c r="F17" s="438"/>
      <c r="G17" s="438"/>
      <c r="H17" s="246">
        <f>'4-2号(訪問通所) '!K21</f>
        <v>0</v>
      </c>
    </row>
    <row r="18" spans="1:13" ht="20.100000000000001" customHeight="1" thickTop="1">
      <c r="A18" s="437" t="s">
        <v>72</v>
      </c>
      <c r="B18" s="437"/>
      <c r="C18" s="437"/>
      <c r="D18" s="437"/>
      <c r="E18" s="437"/>
      <c r="F18" s="437"/>
      <c r="G18" s="437"/>
      <c r="H18" s="46">
        <f>SUM(H14:H17)</f>
        <v>0</v>
      </c>
      <c r="I18" s="47" t="str">
        <f>IF(H10=H18,"〇","×")</f>
        <v>〇</v>
      </c>
    </row>
    <row r="19" spans="1:13" ht="20.100000000000001" customHeight="1">
      <c r="F19" s="47"/>
      <c r="G19" s="47"/>
      <c r="I19" s="38"/>
      <c r="J19" s="48"/>
      <c r="K19" s="43"/>
      <c r="M19" s="38"/>
    </row>
    <row r="20" spans="1:13" ht="20.100000000000001" customHeight="1">
      <c r="A20" s="432" t="s">
        <v>436</v>
      </c>
      <c r="B20" s="432"/>
      <c r="C20" s="432"/>
      <c r="D20" s="432"/>
      <c r="E20" s="432"/>
      <c r="F20" s="432"/>
      <c r="G20" s="432"/>
      <c r="H20" s="432"/>
      <c r="I20" s="38"/>
      <c r="J20" s="48"/>
      <c r="K20" s="43"/>
      <c r="M20" s="38"/>
    </row>
    <row r="21" spans="1:13" ht="20.100000000000001" customHeight="1">
      <c r="I21" s="38"/>
      <c r="J21" s="48"/>
      <c r="K21" s="43"/>
      <c r="M21" s="38"/>
    </row>
    <row r="22" spans="1:13" ht="20.100000000000001" customHeight="1">
      <c r="A22" s="36" t="s">
        <v>244</v>
      </c>
      <c r="B22" s="174" t="str">
        <f>DBCS('4号(実績報告)'!I3)</f>
        <v/>
      </c>
      <c r="C22" s="175" t="s">
        <v>241</v>
      </c>
      <c r="D22" s="174" t="str">
        <f>DBCS('4号(実績報告)'!K3)</f>
        <v/>
      </c>
      <c r="E22" s="175" t="s">
        <v>242</v>
      </c>
      <c r="F22" s="208" t="str">
        <f>DBCS('4号(実績報告)'!M3)</f>
        <v/>
      </c>
      <c r="G22" s="94" t="s">
        <v>243</v>
      </c>
      <c r="I22" s="38">
        <f>IF(COUNTIF(B22:F22,"")&gt;=1,1,"")</f>
        <v>1</v>
      </c>
    </row>
    <row r="23" spans="1:13" ht="20.100000000000001" customHeight="1">
      <c r="F23" s="49"/>
      <c r="G23" s="49"/>
    </row>
    <row r="24" spans="1:13" ht="20.100000000000001" customHeight="1">
      <c r="G24" s="36" t="s">
        <v>75</v>
      </c>
      <c r="H24" s="116">
        <f>'1号(交付申請)'!F8</f>
        <v>0</v>
      </c>
      <c r="I24" s="35" t="str">
        <f>IF(COUNTIF(H24,"")&gt;=1,1,"")</f>
        <v/>
      </c>
    </row>
    <row r="25" spans="1:13" ht="20.100000000000001" customHeight="1">
      <c r="G25" s="36" t="s">
        <v>76</v>
      </c>
      <c r="H25" s="116">
        <f>'1号(交付申請)'!F9</f>
        <v>0</v>
      </c>
      <c r="I25" s="35" t="str">
        <f>IF(COUNTIF(H25,"")&gt;=1,1,"")</f>
        <v/>
      </c>
    </row>
    <row r="26" spans="1:13" ht="20.100000000000001" customHeight="1">
      <c r="H26" s="50"/>
    </row>
  </sheetData>
  <mergeCells count="12">
    <mergeCell ref="A20:H20"/>
    <mergeCell ref="A4:H4"/>
    <mergeCell ref="A7:G7"/>
    <mergeCell ref="A8:G8"/>
    <mergeCell ref="A9:G9"/>
    <mergeCell ref="A10:G10"/>
    <mergeCell ref="A13:G13"/>
    <mergeCell ref="A14:A16"/>
    <mergeCell ref="B14:F15"/>
    <mergeCell ref="B16:G16"/>
    <mergeCell ref="A17:G17"/>
    <mergeCell ref="A18:G18"/>
  </mergeCells>
  <phoneticPr fontId="1"/>
  <conditionalFormatting sqref="K19:K21">
    <cfRule type="cellIs" dxfId="0" priority="1" stopIfTrue="1" operator="lessThan">
      <formula>0</formula>
    </cfRule>
  </conditionalFormatting>
  <printOptions horizontalCentered="1"/>
  <pageMargins left="0.51181102362204722" right="0.51181102362204722" top="0.74803149606299213" bottom="0.74803149606299213" header="0.31496062992125984" footer="0.31496062992125984"/>
  <pageSetup paperSize="9" firstPageNumber="2" orientation="portrait" useFirstPageNumber="1" r:id="rId1"/>
  <headerFooter alignWithMargins="0"/>
  <ignoredErrors>
    <ignoredError sqref="B22:F22" unlockedFormula="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38F5D-1A94-4AA9-B4B7-7E6420FBA950}">
  <sheetPr>
    <tabColor rgb="FFFFFF00"/>
    <pageSetUpPr fitToPage="1"/>
  </sheetPr>
  <dimension ref="A1:X56"/>
  <sheetViews>
    <sheetView showGridLines="0" view="pageBreakPreview" topLeftCell="A4" zoomScale="110" zoomScaleNormal="100" zoomScaleSheetLayoutView="110" workbookViewId="0">
      <selection activeCell="Z22" sqref="Z22"/>
    </sheetView>
  </sheetViews>
  <sheetFormatPr defaultColWidth="8.125" defaultRowHeight="14.25"/>
  <cols>
    <col min="1" max="6" width="8.125" style="1"/>
    <col min="7" max="7" width="11" style="1" customWidth="1"/>
    <col min="8" max="8" width="5.25" style="1" customWidth="1"/>
    <col min="9" max="9" width="3.75" style="1" customWidth="1"/>
    <col min="10" max="10" width="2.875" style="1" customWidth="1"/>
    <col min="11" max="11" width="3.75" style="1" customWidth="1"/>
    <col min="12" max="12" width="3.25" style="1" customWidth="1"/>
    <col min="13" max="13" width="3.375" style="1" customWidth="1"/>
    <col min="14" max="14" width="3.75" style="1" customWidth="1"/>
    <col min="15" max="15" width="3.375" style="1" customWidth="1"/>
    <col min="16" max="16" width="16" style="1" customWidth="1"/>
    <col min="17" max="17" width="7.25" style="1" customWidth="1"/>
    <col min="18" max="18" width="4.375" style="1" customWidth="1"/>
    <col min="19" max="19" width="4.5" style="1" customWidth="1"/>
    <col min="20" max="20" width="5.125" style="1" customWidth="1"/>
    <col min="21" max="21" width="5" style="1" customWidth="1"/>
    <col min="22" max="22" width="5.625" style="1" customWidth="1"/>
    <col min="23" max="16384" width="8.125" style="1"/>
  </cols>
  <sheetData>
    <row r="1" spans="1:24" ht="21.95" customHeight="1">
      <c r="A1" s="3" t="s">
        <v>83</v>
      </c>
    </row>
    <row r="2" spans="1:24" ht="21.95" customHeight="1">
      <c r="H2" s="292"/>
      <c r="I2" s="292"/>
      <c r="J2" s="292"/>
      <c r="K2" s="292"/>
      <c r="L2" s="292"/>
      <c r="M2" s="292"/>
      <c r="N2" s="292"/>
    </row>
    <row r="3" spans="1:24" ht="21.95" customHeight="1">
      <c r="H3" s="97" t="s">
        <v>244</v>
      </c>
      <c r="I3" s="220"/>
      <c r="J3" s="97" t="s">
        <v>241</v>
      </c>
      <c r="K3" s="220"/>
      <c r="L3" s="97" t="s">
        <v>242</v>
      </c>
      <c r="M3" s="220"/>
      <c r="N3" s="236" t="s">
        <v>243</v>
      </c>
    </row>
    <row r="4" spans="1:24" ht="21.95" customHeight="1"/>
    <row r="5" spans="1:24" ht="21.95" customHeight="1">
      <c r="A5" s="1" t="s">
        <v>77</v>
      </c>
    </row>
    <row r="6" spans="1:24" ht="21.95" customHeight="1"/>
    <row r="7" spans="1:24" ht="21.95" customHeight="1">
      <c r="E7" s="2"/>
      <c r="F7" s="458"/>
      <c r="G7" s="458"/>
      <c r="H7" s="458"/>
      <c r="I7" s="129"/>
      <c r="J7" s="129"/>
      <c r="K7" s="129"/>
      <c r="L7" s="129"/>
      <c r="M7" s="129"/>
      <c r="N7" s="129"/>
    </row>
    <row r="8" spans="1:24" ht="21.95" customHeight="1">
      <c r="F8" s="2" t="s">
        <v>3</v>
      </c>
      <c r="G8" s="459">
        <f>'1号(交付申請)'!F7</f>
        <v>0</v>
      </c>
      <c r="H8" s="459"/>
      <c r="I8" s="459"/>
      <c r="J8" s="459"/>
      <c r="K8" s="459"/>
      <c r="L8" s="459"/>
      <c r="M8" s="459"/>
      <c r="N8" s="459"/>
      <c r="P8" s="101" t="s">
        <v>333</v>
      </c>
      <c r="Q8" s="100"/>
      <c r="R8" s="100"/>
      <c r="S8" s="100"/>
      <c r="T8" s="100"/>
      <c r="U8" s="100"/>
      <c r="V8" s="100"/>
      <c r="W8" s="100"/>
    </row>
    <row r="9" spans="1:24" ht="21.95" customHeight="1" thickBot="1">
      <c r="F9" s="2" t="s">
        <v>4</v>
      </c>
      <c r="G9" s="459">
        <f>'1号(交付申請)'!F8</f>
        <v>0</v>
      </c>
      <c r="H9" s="459"/>
      <c r="I9" s="459"/>
      <c r="J9" s="459"/>
      <c r="K9" s="459"/>
      <c r="L9" s="459"/>
      <c r="M9" s="459"/>
      <c r="N9" s="459"/>
      <c r="P9" s="101" t="s">
        <v>332</v>
      </c>
      <c r="Q9" s="101"/>
      <c r="R9" s="101"/>
      <c r="S9" s="101"/>
      <c r="T9" s="101"/>
      <c r="U9" s="101"/>
      <c r="V9" s="101"/>
      <c r="W9" s="101"/>
      <c r="X9" s="98"/>
    </row>
    <row r="10" spans="1:24" ht="21.95" customHeight="1" thickBot="1">
      <c r="F10" s="2" t="s">
        <v>5</v>
      </c>
      <c r="G10" s="459">
        <f>'1号(交付申請)'!F9</f>
        <v>0</v>
      </c>
      <c r="H10" s="459"/>
      <c r="I10" s="459"/>
      <c r="J10" s="459"/>
      <c r="K10" s="459"/>
      <c r="L10" s="459"/>
      <c r="M10" s="459"/>
      <c r="N10" s="459"/>
      <c r="P10" s="102" t="s">
        <v>240</v>
      </c>
      <c r="Q10" s="103" t="s">
        <v>244</v>
      </c>
      <c r="R10" s="104"/>
      <c r="S10" s="105" t="s">
        <v>241</v>
      </c>
      <c r="T10" s="104"/>
      <c r="U10" s="105" t="s">
        <v>242</v>
      </c>
      <c r="V10" s="104"/>
      <c r="W10" s="106" t="s">
        <v>243</v>
      </c>
      <c r="X10" s="99"/>
    </row>
    <row r="11" spans="1:24" ht="21.95" customHeight="1" thickBot="1">
      <c r="P11" s="107" t="s">
        <v>245</v>
      </c>
      <c r="Q11" s="108" t="s">
        <v>246</v>
      </c>
      <c r="R11" s="481"/>
      <c r="S11" s="482"/>
      <c r="T11" s="122" t="s">
        <v>357</v>
      </c>
      <c r="U11" s="481"/>
      <c r="V11" s="482"/>
      <c r="W11" s="109" t="s">
        <v>247</v>
      </c>
      <c r="X11" s="99"/>
    </row>
    <row r="12" spans="1:24" ht="21.95" customHeight="1" thickBot="1">
      <c r="A12" s="460" t="str">
        <f>"令和"&amp;DBCS(TEXT('1号(交付申請)'!W6,"e"))&amp;"年度富山県介護テクノロジー定着支援事業補助金及び富山県通所・訪問系介護サービス事業所生産性向上支援事業補助金変更交付申請書"</f>
        <v>令和８年度富山県介護テクノロジー定着支援事業補助金及び富山県通所・訪問系介護サービス事業所生産性向上支援事業補助金変更交付申請書</v>
      </c>
      <c r="B12" s="460"/>
      <c r="C12" s="460"/>
      <c r="D12" s="460"/>
      <c r="E12" s="460"/>
      <c r="F12" s="460"/>
      <c r="G12" s="460"/>
      <c r="H12" s="460"/>
      <c r="I12" s="460"/>
      <c r="J12" s="460"/>
      <c r="K12" s="460"/>
      <c r="L12" s="460"/>
      <c r="M12" s="460"/>
      <c r="N12" s="245"/>
      <c r="P12" s="107" t="s">
        <v>356</v>
      </c>
      <c r="Q12" s="108"/>
      <c r="R12" s="483"/>
      <c r="S12" s="484"/>
      <c r="T12" s="484"/>
      <c r="U12" s="484"/>
      <c r="V12" s="485"/>
      <c r="W12" s="109" t="s">
        <v>14</v>
      </c>
    </row>
    <row r="13" spans="1:24" ht="21.95" customHeight="1">
      <c r="A13" s="460"/>
      <c r="B13" s="460"/>
      <c r="C13" s="460"/>
      <c r="D13" s="460"/>
      <c r="E13" s="460"/>
      <c r="F13" s="460"/>
      <c r="G13" s="460"/>
      <c r="H13" s="460"/>
      <c r="I13" s="460"/>
      <c r="J13" s="460"/>
      <c r="K13" s="460"/>
      <c r="L13" s="460"/>
      <c r="M13" s="460"/>
      <c r="N13" s="245"/>
      <c r="P13" s="248"/>
      <c r="Q13" s="248"/>
      <c r="R13" s="249"/>
      <c r="S13" s="249"/>
      <c r="T13" s="249"/>
      <c r="U13" s="249"/>
      <c r="V13" s="249"/>
      <c r="W13" s="248"/>
    </row>
    <row r="14" spans="1:24" ht="21.95" customHeight="1"/>
    <row r="15" spans="1:24" ht="21.95" customHeight="1">
      <c r="A15" s="451" t="str">
        <f>"　令和"&amp;DBCS(R10)&amp;"年"&amp;DBCS(T10)&amp;"月"&amp;DBCS(V10)&amp;"日付富山県指令高第"&amp;DBCS(R11)&amp;"-"&amp;DBCS(U11)&amp;"号で交付の決定の通知があった令和"&amp;DBCS(TEXT('1号(交付申請)'!W6,"e"))&amp;"年度富山県介護テクノロジー定着支援事業補助金及び富山県通所・訪問系介護サービス事業所生産性向上支援事業補助金の対象事業の内容を変更し、別紙変更計画書のとおり実施したいので、補助金を 金 "&amp;DBCS(TEXT(D19,"＃,＃＃０"))&amp;"円に変更交付されたく申請します。"</f>
        <v>　令和年月日付富山県指令高第-号で交付の決定の通知があった令和８年度富山県介護テクノロジー定着支援事業補助金及び富山県通所・訪問系介護サービス事業所生産性向上支援事業補助金の対象事業の内容を変更し、別紙変更計画書のとおり実施したいので、補助金を 金 ０円に変更交付されたく申請します。</v>
      </c>
      <c r="B15" s="451"/>
      <c r="C15" s="451"/>
      <c r="D15" s="451"/>
      <c r="E15" s="451"/>
      <c r="F15" s="451"/>
      <c r="G15" s="451"/>
      <c r="H15" s="451"/>
      <c r="I15" s="451"/>
      <c r="J15" s="451"/>
      <c r="K15" s="451"/>
      <c r="L15" s="451"/>
      <c r="M15" s="451"/>
      <c r="N15" s="451"/>
    </row>
    <row r="16" spans="1:24" ht="21.95" customHeight="1">
      <c r="A16" s="451"/>
      <c r="B16" s="451"/>
      <c r="C16" s="451"/>
      <c r="D16" s="451"/>
      <c r="E16" s="451"/>
      <c r="F16" s="451"/>
      <c r="G16" s="451"/>
      <c r="H16" s="451"/>
      <c r="I16" s="451"/>
      <c r="J16" s="451"/>
      <c r="K16" s="451"/>
      <c r="L16" s="451"/>
      <c r="M16" s="451"/>
      <c r="N16" s="451"/>
    </row>
    <row r="17" spans="1:14" ht="21.95" customHeight="1">
      <c r="A17" s="451"/>
      <c r="B17" s="451"/>
      <c r="C17" s="451"/>
      <c r="D17" s="451"/>
      <c r="E17" s="451"/>
      <c r="F17" s="451"/>
      <c r="G17" s="451"/>
      <c r="H17" s="451"/>
      <c r="I17" s="451"/>
      <c r="J17" s="451"/>
      <c r="K17" s="451"/>
      <c r="L17" s="451"/>
      <c r="M17" s="451"/>
      <c r="N17" s="451"/>
    </row>
    <row r="18" spans="1:14" ht="21.95" customHeight="1">
      <c r="A18" s="451"/>
      <c r="B18" s="451"/>
      <c r="C18" s="451"/>
      <c r="D18" s="451"/>
      <c r="E18" s="451"/>
      <c r="F18" s="451"/>
      <c r="G18" s="451"/>
      <c r="H18" s="451"/>
      <c r="I18" s="451"/>
      <c r="J18" s="451"/>
      <c r="K18" s="451"/>
      <c r="L18" s="451"/>
      <c r="M18" s="451"/>
      <c r="N18" s="451"/>
    </row>
    <row r="19" spans="1:14" ht="21.95" customHeight="1">
      <c r="A19" s="1" t="s">
        <v>406</v>
      </c>
      <c r="D19" s="487"/>
      <c r="E19" s="487"/>
      <c r="F19" s="487"/>
      <c r="G19" s="1" t="s">
        <v>14</v>
      </c>
    </row>
    <row r="20" spans="1:14" ht="21.95" customHeight="1">
      <c r="A20" s="1" t="s">
        <v>405</v>
      </c>
      <c r="D20" s="488">
        <f>R12</f>
        <v>0</v>
      </c>
      <c r="E20" s="488"/>
      <c r="F20" s="488"/>
      <c r="G20" s="1" t="s">
        <v>14</v>
      </c>
    </row>
    <row r="21" spans="1:14" ht="21.95" customHeight="1">
      <c r="A21" s="1" t="s">
        <v>78</v>
      </c>
    </row>
    <row r="22" spans="1:14" ht="85.5" customHeight="1">
      <c r="B22" s="486"/>
      <c r="C22" s="486"/>
      <c r="D22" s="486"/>
      <c r="E22" s="486"/>
      <c r="F22" s="486"/>
      <c r="G22" s="486"/>
      <c r="H22" s="486"/>
      <c r="I22" s="486"/>
      <c r="J22" s="486"/>
      <c r="K22" s="486"/>
    </row>
    <row r="23" spans="1:14" ht="21.95" customHeight="1">
      <c r="A23" s="3" t="s">
        <v>79</v>
      </c>
      <c r="B23" s="3"/>
      <c r="C23" s="3"/>
      <c r="D23" s="3"/>
      <c r="E23" s="3"/>
      <c r="F23" s="3"/>
      <c r="G23" s="3"/>
    </row>
    <row r="24" spans="1:14" ht="21.95" customHeight="1">
      <c r="A24" s="3"/>
      <c r="B24" s="3" t="s">
        <v>407</v>
      </c>
      <c r="C24" s="3"/>
      <c r="D24" s="3"/>
      <c r="E24" s="3"/>
      <c r="F24" s="3"/>
      <c r="G24" s="3"/>
    </row>
    <row r="25" spans="1:14" ht="21.95" customHeight="1">
      <c r="A25" s="1" t="s">
        <v>409</v>
      </c>
    </row>
    <row r="26" spans="1:14" ht="21.95" customHeight="1">
      <c r="A26" s="1" t="s">
        <v>10</v>
      </c>
    </row>
    <row r="27" spans="1:14" ht="21.95" customHeight="1">
      <c r="A27" s="1" t="s">
        <v>80</v>
      </c>
    </row>
    <row r="28" spans="1:14" ht="25.5" customHeight="1">
      <c r="A28" s="1" t="s">
        <v>81</v>
      </c>
    </row>
    <row r="29" spans="1:14" ht="25.5" customHeight="1">
      <c r="A29" s="3" t="s">
        <v>13</v>
      </c>
    </row>
    <row r="30" spans="1:14" ht="25.5" customHeight="1"/>
    <row r="31" spans="1:14" ht="21.95" customHeight="1"/>
    <row r="32" spans="1:14" ht="21.95" customHeight="1"/>
    <row r="33" ht="21.95" customHeight="1"/>
    <row r="34" ht="21.95" customHeight="1"/>
    <row r="35" ht="21.95" customHeight="1"/>
    <row r="36" ht="21.95" customHeight="1"/>
    <row r="37" ht="21.95" customHeight="1"/>
    <row r="38" ht="21.95" customHeight="1"/>
    <row r="39" ht="21.95" customHeight="1"/>
    <row r="40" ht="21.95" customHeight="1"/>
    <row r="41" ht="21.95" customHeight="1"/>
    <row r="42" ht="21.95" customHeight="1"/>
    <row r="43" ht="21.95" customHeight="1"/>
    <row r="44" ht="21.95"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sheetData>
  <mergeCells count="13">
    <mergeCell ref="H2:N2"/>
    <mergeCell ref="F7:H7"/>
    <mergeCell ref="G8:N8"/>
    <mergeCell ref="G9:N9"/>
    <mergeCell ref="G10:N10"/>
    <mergeCell ref="A15:N18"/>
    <mergeCell ref="R11:S11"/>
    <mergeCell ref="U11:V11"/>
    <mergeCell ref="R12:V12"/>
    <mergeCell ref="B22:K22"/>
    <mergeCell ref="D19:F19"/>
    <mergeCell ref="D20:F20"/>
    <mergeCell ref="A12:M13"/>
  </mergeCells>
  <phoneticPr fontId="1"/>
  <printOptions horizontalCentered="1"/>
  <pageMargins left="0.51181102362204722" right="0.51181102362204722" top="0.74803149606299213" bottom="0.74803149606299213" header="0.31496062992125984" footer="0.31496062992125984"/>
  <pageSetup paperSize="9" scale="98" orientation="portrait" r:id="rId1"/>
  <ignoredErrors>
    <ignoredError sqref="D20" unlockedFormula="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B2FC4-B987-4450-A3E6-5C9A2A4F8A6C}">
  <sheetPr>
    <tabColor rgb="FFFFFF00"/>
  </sheetPr>
  <dimension ref="A1:Y34"/>
  <sheetViews>
    <sheetView view="pageBreakPreview" zoomScaleNormal="100" zoomScaleSheetLayoutView="100" workbookViewId="0">
      <selection activeCell="D11" sqref="D11:F11"/>
    </sheetView>
  </sheetViews>
  <sheetFormatPr defaultRowHeight="20.100000000000001" customHeight="1"/>
  <cols>
    <col min="1" max="1" width="14.875" style="8" customWidth="1"/>
    <col min="2" max="2" width="16.5" style="8" customWidth="1"/>
    <col min="3" max="3" width="12.625" style="8" customWidth="1"/>
    <col min="4" max="4" width="20.75" style="8" customWidth="1"/>
    <col min="5" max="5" width="13.375" style="8" customWidth="1"/>
    <col min="6" max="6" width="15.125" style="8" customWidth="1"/>
    <col min="7" max="8" width="0" style="8" hidden="1" customWidth="1"/>
    <col min="9" max="16384" width="9" style="8"/>
  </cols>
  <sheetData>
    <row r="1" spans="1:25" ht="20.100000000000001" customHeight="1">
      <c r="A1" s="19" t="s">
        <v>408</v>
      </c>
    </row>
    <row r="2" spans="1:25" ht="20.100000000000001" customHeight="1">
      <c r="A2" s="20"/>
      <c r="B2" s="20"/>
      <c r="D2" s="20"/>
      <c r="E2" s="20"/>
      <c r="F2" s="20"/>
      <c r="G2" s="20"/>
      <c r="H2" s="20"/>
      <c r="I2" s="20"/>
      <c r="J2" s="20"/>
      <c r="K2" s="20"/>
      <c r="L2" s="20"/>
      <c r="M2" s="20"/>
      <c r="N2" s="20"/>
      <c r="O2" s="20"/>
      <c r="P2" s="20"/>
      <c r="Q2" s="20"/>
      <c r="R2" s="20"/>
      <c r="S2" s="20"/>
      <c r="T2" s="20"/>
      <c r="U2" s="20"/>
      <c r="V2" s="20"/>
      <c r="W2" s="20"/>
      <c r="X2" s="20"/>
    </row>
    <row r="3" spans="1:25" ht="20.100000000000001" customHeight="1">
      <c r="A3" s="298" t="str">
        <f>"令和"&amp;DBCS(TEXT('1号(交付申請)'!W6,"e"))&amp;"年度富山県介護テクノロジー定着支援事業補助金及び富山県通所・訪問系介護サービス事業所生産性向上支援事業補助金　変更交付申請書（別紙１）"</f>
        <v>令和８年度富山県介護テクノロジー定着支援事業補助金及び富山県通所・訪問系介護サービス事業所生産性向上支援事業補助金　変更交付申請書（別紙１）</v>
      </c>
      <c r="B3" s="298"/>
      <c r="C3" s="298"/>
      <c r="D3" s="298"/>
      <c r="E3" s="298"/>
      <c r="F3" s="298"/>
      <c r="G3" s="20"/>
      <c r="H3" s="20"/>
      <c r="I3" s="20"/>
      <c r="J3" s="20"/>
      <c r="K3" s="20"/>
      <c r="L3" s="20"/>
      <c r="M3" s="20"/>
      <c r="N3" s="20"/>
      <c r="O3" s="20"/>
      <c r="P3" s="20"/>
      <c r="Q3" s="20"/>
      <c r="R3" s="20"/>
      <c r="S3" s="20"/>
      <c r="T3" s="20"/>
      <c r="U3" s="20"/>
      <c r="V3" s="20"/>
      <c r="W3" s="20"/>
      <c r="X3" s="20"/>
    </row>
    <row r="4" spans="1:25" ht="20.100000000000001" customHeight="1">
      <c r="A4" s="298"/>
      <c r="B4" s="298"/>
      <c r="C4" s="298"/>
      <c r="D4" s="298"/>
      <c r="E4" s="298"/>
      <c r="F4" s="298"/>
      <c r="G4" s="20"/>
      <c r="H4" s="20"/>
      <c r="I4" s="20"/>
      <c r="J4" s="20"/>
      <c r="K4" s="20"/>
      <c r="L4" s="20"/>
      <c r="M4" s="20"/>
      <c r="N4" s="20"/>
      <c r="O4" s="20"/>
      <c r="P4" s="20"/>
      <c r="Q4" s="20"/>
      <c r="R4" s="20"/>
      <c r="S4" s="20"/>
      <c r="T4" s="20"/>
      <c r="U4" s="20"/>
      <c r="V4" s="20"/>
      <c r="W4" s="20"/>
      <c r="X4" s="20"/>
    </row>
    <row r="5" spans="1:25" ht="20.100000000000001" customHeight="1">
      <c r="A5" s="21" t="s">
        <v>16</v>
      </c>
      <c r="B5" s="21"/>
      <c r="C5" s="21"/>
      <c r="D5" s="21"/>
      <c r="E5" s="21"/>
      <c r="F5" s="21"/>
      <c r="G5" s="21"/>
      <c r="H5" s="21"/>
      <c r="I5" s="21"/>
      <c r="J5" s="21"/>
      <c r="K5" s="21"/>
      <c r="L5" s="21"/>
      <c r="M5" s="21"/>
      <c r="N5" s="21"/>
      <c r="O5" s="21"/>
      <c r="P5" s="21"/>
      <c r="Q5" s="21"/>
      <c r="R5" s="21"/>
      <c r="S5" s="21"/>
      <c r="T5" s="21"/>
      <c r="U5" s="21"/>
      <c r="V5" s="21"/>
      <c r="W5" s="21"/>
      <c r="X5" s="21"/>
    </row>
    <row r="6" spans="1:25" ht="20.100000000000001" customHeight="1">
      <c r="A6" s="20" t="s">
        <v>17</v>
      </c>
      <c r="B6" s="20"/>
      <c r="C6" s="20"/>
      <c r="D6" s="20"/>
      <c r="E6" s="20"/>
      <c r="F6" s="20"/>
      <c r="G6" s="22"/>
      <c r="H6" s="22"/>
      <c r="I6" s="22"/>
      <c r="J6" s="22"/>
      <c r="K6" s="22"/>
      <c r="L6" s="22"/>
      <c r="M6" s="22"/>
      <c r="N6" s="22"/>
      <c r="O6" s="22"/>
      <c r="P6" s="22"/>
      <c r="Q6" s="22"/>
      <c r="R6" s="22"/>
      <c r="S6" s="22"/>
      <c r="T6" s="22"/>
      <c r="U6" s="22"/>
      <c r="V6" s="22"/>
      <c r="W6" s="22"/>
      <c r="X6" s="22"/>
      <c r="Y6" s="23"/>
    </row>
    <row r="7" spans="1:25" ht="20.100000000000001" customHeight="1">
      <c r="A7" s="24" t="s">
        <v>18</v>
      </c>
      <c r="B7" s="303">
        <f>'1号(交付申請)'!F8</f>
        <v>0</v>
      </c>
      <c r="C7" s="304"/>
      <c r="D7" s="25" t="s">
        <v>19</v>
      </c>
      <c r="E7" s="489">
        <f>'1号別紙'!E7</f>
        <v>0</v>
      </c>
      <c r="F7" s="489"/>
      <c r="G7" s="26" t="str">
        <f>IF(COUNTIF(E7,"")&gt;=1,1,"")</f>
        <v/>
      </c>
      <c r="H7" s="26"/>
      <c r="I7" s="26"/>
      <c r="J7" s="26"/>
      <c r="K7" s="26"/>
      <c r="L7" s="26"/>
      <c r="M7" s="23"/>
      <c r="N7" s="26"/>
      <c r="O7" s="26"/>
      <c r="P7" s="26"/>
      <c r="Q7" s="26"/>
      <c r="R7" s="26"/>
      <c r="S7" s="26"/>
      <c r="T7" s="26"/>
      <c r="U7" s="26"/>
      <c r="V7" s="26"/>
      <c r="W7" s="26"/>
      <c r="X7" s="26"/>
      <c r="Y7" s="23"/>
    </row>
    <row r="8" spans="1:25" ht="20.100000000000001" customHeight="1">
      <c r="A8" s="24" t="s">
        <v>20</v>
      </c>
      <c r="B8" s="490">
        <f>'1号別紙'!B8</f>
        <v>0</v>
      </c>
      <c r="C8" s="491"/>
      <c r="D8" s="25" t="s">
        <v>21</v>
      </c>
      <c r="E8" s="492">
        <f>'1号別紙'!E8</f>
        <v>0</v>
      </c>
      <c r="F8" s="493"/>
      <c r="G8" s="26" t="str">
        <f>IF(COUNTIF(B8,"")&gt;=1,1,"")</f>
        <v/>
      </c>
      <c r="H8" s="26"/>
      <c r="I8" s="26"/>
      <c r="J8" s="26"/>
      <c r="K8" s="26"/>
      <c r="L8" s="26"/>
      <c r="M8" s="23"/>
      <c r="N8" s="26"/>
      <c r="O8" s="26"/>
      <c r="P8" s="26"/>
      <c r="Q8" s="26"/>
      <c r="R8" s="26"/>
      <c r="S8" s="27"/>
      <c r="T8" s="27"/>
      <c r="U8" s="27"/>
      <c r="V8" s="27"/>
      <c r="W8" s="27"/>
      <c r="X8" s="27"/>
      <c r="Y8" s="23"/>
    </row>
    <row r="9" spans="1:25" ht="20.100000000000001" customHeight="1">
      <c r="A9" s="28"/>
      <c r="B9" s="28"/>
      <c r="C9" s="28"/>
      <c r="D9" s="28"/>
      <c r="E9" s="28"/>
      <c r="F9" s="28"/>
      <c r="G9" s="29" t="str">
        <f>IF(COUNTIF(E8,"")&gt;=1,1,"")</f>
        <v/>
      </c>
      <c r="H9" s="29"/>
      <c r="I9" s="29"/>
      <c r="J9" s="29"/>
      <c r="K9" s="29"/>
      <c r="L9" s="29"/>
      <c r="M9" s="29"/>
      <c r="N9" s="29"/>
      <c r="O9" s="29"/>
      <c r="P9" s="29"/>
      <c r="Q9" s="29"/>
      <c r="R9" s="29"/>
      <c r="S9" s="29"/>
      <c r="T9" s="29"/>
      <c r="U9" s="29"/>
      <c r="V9" s="29"/>
      <c r="W9" s="29"/>
      <c r="X9" s="29"/>
      <c r="Y9" s="23"/>
    </row>
    <row r="10" spans="1:25" ht="20.100000000000001" customHeight="1">
      <c r="A10" s="28" t="s">
        <v>22</v>
      </c>
      <c r="B10" s="28"/>
      <c r="C10" s="28"/>
      <c r="D10" s="28"/>
      <c r="E10" s="28"/>
      <c r="F10" s="28"/>
      <c r="G10" s="28"/>
      <c r="H10" s="28"/>
      <c r="I10" s="28"/>
      <c r="J10" s="28"/>
      <c r="K10" s="28"/>
      <c r="L10" s="28"/>
      <c r="M10" s="28"/>
      <c r="N10" s="28"/>
      <c r="O10" s="28"/>
      <c r="P10" s="28"/>
      <c r="Q10" s="28"/>
      <c r="R10" s="28"/>
      <c r="S10" s="28"/>
      <c r="T10" s="28"/>
      <c r="U10" s="28"/>
      <c r="V10" s="28"/>
      <c r="W10" s="28"/>
      <c r="X10" s="28"/>
    </row>
    <row r="11" spans="1:25" ht="20.100000000000001" customHeight="1">
      <c r="A11" s="320" t="s">
        <v>425</v>
      </c>
      <c r="B11" s="321" t="s">
        <v>349</v>
      </c>
      <c r="C11" s="52" t="s">
        <v>326</v>
      </c>
      <c r="D11" s="494"/>
      <c r="E11" s="494"/>
      <c r="F11" s="494"/>
      <c r="G11" s="30"/>
      <c r="H11" s="30"/>
      <c r="I11" s="30"/>
      <c r="J11" s="30"/>
      <c r="K11" s="31"/>
      <c r="L11" s="32"/>
      <c r="M11" s="32"/>
      <c r="N11" s="32"/>
      <c r="O11" s="32"/>
      <c r="P11" s="32"/>
      <c r="Q11" s="32"/>
      <c r="R11" s="32"/>
      <c r="S11" s="32"/>
      <c r="T11" s="32"/>
      <c r="U11" s="32"/>
      <c r="V11" s="32"/>
      <c r="W11" s="32"/>
      <c r="X11" s="32"/>
      <c r="Y11" s="31"/>
    </row>
    <row r="12" spans="1:25" ht="20.100000000000001" customHeight="1">
      <c r="A12" s="320"/>
      <c r="B12" s="322"/>
      <c r="C12" s="52" t="s">
        <v>327</v>
      </c>
      <c r="D12" s="494"/>
      <c r="E12" s="494"/>
      <c r="F12" s="494"/>
      <c r="G12" s="33"/>
      <c r="H12" s="33"/>
      <c r="I12" s="33"/>
      <c r="J12" s="33"/>
      <c r="K12" s="31"/>
      <c r="L12" s="34"/>
      <c r="M12" s="34"/>
      <c r="N12" s="34"/>
      <c r="O12" s="34"/>
      <c r="P12" s="34"/>
      <c r="Q12" s="34"/>
      <c r="R12" s="34"/>
      <c r="S12" s="34"/>
      <c r="T12" s="34"/>
      <c r="U12" s="34"/>
      <c r="V12" s="34"/>
      <c r="W12" s="34"/>
      <c r="X12" s="34"/>
      <c r="Y12" s="31"/>
    </row>
    <row r="13" spans="1:25" ht="20.100000000000001" customHeight="1">
      <c r="A13" s="320"/>
      <c r="B13" s="323" t="s">
        <v>350</v>
      </c>
      <c r="C13" s="324"/>
      <c r="D13" s="494"/>
      <c r="E13" s="494"/>
      <c r="F13" s="494"/>
      <c r="G13" s="33"/>
      <c r="H13" s="33"/>
      <c r="I13" s="33"/>
      <c r="J13" s="33"/>
      <c r="K13" s="31"/>
      <c r="L13" s="34"/>
      <c r="M13" s="34"/>
      <c r="N13" s="34"/>
      <c r="O13" s="34"/>
      <c r="P13" s="34"/>
      <c r="Q13" s="34"/>
      <c r="R13" s="34"/>
      <c r="S13" s="34"/>
      <c r="T13" s="34"/>
      <c r="U13" s="34"/>
      <c r="V13" s="34"/>
      <c r="W13" s="34"/>
      <c r="X13" s="34"/>
      <c r="Y13" s="31"/>
    </row>
    <row r="14" spans="1:25" ht="20.100000000000001" customHeight="1">
      <c r="A14" s="320"/>
      <c r="B14" s="323" t="s">
        <v>429</v>
      </c>
      <c r="C14" s="324"/>
      <c r="D14" s="299">
        <f>SUM(D11:F13)</f>
        <v>0</v>
      </c>
      <c r="E14" s="299"/>
      <c r="F14" s="299"/>
      <c r="G14" s="33"/>
      <c r="H14" s="33"/>
      <c r="I14" s="33"/>
      <c r="J14" s="33"/>
      <c r="K14" s="31"/>
      <c r="L14" s="34"/>
      <c r="M14" s="34"/>
      <c r="N14" s="34"/>
      <c r="O14" s="34"/>
      <c r="P14" s="34"/>
      <c r="Q14" s="34"/>
      <c r="R14" s="34"/>
      <c r="S14" s="34"/>
      <c r="T14" s="34"/>
      <c r="U14" s="34"/>
      <c r="V14" s="34"/>
      <c r="W14" s="34"/>
      <c r="X14" s="34"/>
      <c r="Y14" s="31"/>
    </row>
    <row r="15" spans="1:25" ht="20.100000000000001" customHeight="1">
      <c r="A15" s="320"/>
      <c r="B15" s="325" t="s">
        <v>430</v>
      </c>
      <c r="C15" s="326"/>
      <c r="D15" s="334">
        <v>17000000</v>
      </c>
      <c r="E15" s="334"/>
      <c r="F15" s="334"/>
      <c r="G15" s="33"/>
      <c r="H15" s="33"/>
      <c r="I15" s="33"/>
      <c r="J15" s="33"/>
      <c r="K15" s="31"/>
      <c r="L15" s="34"/>
      <c r="M15" s="34"/>
      <c r="N15" s="34"/>
      <c r="O15" s="34"/>
      <c r="P15" s="34"/>
      <c r="Q15" s="34"/>
      <c r="R15" s="34"/>
      <c r="S15" s="34"/>
      <c r="T15" s="34"/>
      <c r="U15" s="34"/>
      <c r="V15" s="34"/>
      <c r="W15" s="34"/>
      <c r="X15" s="34"/>
      <c r="Y15" s="31"/>
    </row>
    <row r="16" spans="1:25" ht="20.100000000000001" customHeight="1">
      <c r="A16" s="320"/>
      <c r="B16" s="325" t="s">
        <v>432</v>
      </c>
      <c r="C16" s="326"/>
      <c r="D16" s="335">
        <f>MIN(D14,D15)</f>
        <v>0</v>
      </c>
      <c r="E16" s="336"/>
      <c r="F16" s="336"/>
      <c r="G16" s="31"/>
      <c r="H16" s="31"/>
      <c r="I16" s="31"/>
      <c r="J16" s="31"/>
      <c r="K16" s="31"/>
      <c r="L16" s="31"/>
      <c r="M16" s="31"/>
      <c r="N16" s="31"/>
      <c r="O16" s="31"/>
      <c r="P16" s="31"/>
      <c r="Q16" s="31"/>
      <c r="R16" s="31"/>
      <c r="S16" s="31"/>
      <c r="T16" s="31"/>
      <c r="U16" s="31"/>
      <c r="V16" s="31"/>
      <c r="W16" s="31"/>
      <c r="X16" s="31"/>
      <c r="Y16" s="31"/>
    </row>
    <row r="17" spans="1:25" ht="20.100000000000001" customHeight="1" thickBot="1">
      <c r="A17" s="332" t="s">
        <v>426</v>
      </c>
      <c r="B17" s="333"/>
      <c r="C17" s="244" t="s">
        <v>431</v>
      </c>
      <c r="D17" s="495"/>
      <c r="E17" s="496"/>
      <c r="F17" s="496"/>
      <c r="G17" s="31"/>
      <c r="H17" s="31"/>
      <c r="I17" s="31"/>
      <c r="J17" s="31"/>
      <c r="K17" s="31"/>
      <c r="L17" s="31"/>
      <c r="M17" s="31"/>
      <c r="N17" s="31"/>
      <c r="O17" s="31"/>
      <c r="P17" s="31"/>
      <c r="Q17" s="31"/>
      <c r="R17" s="31"/>
      <c r="S17" s="31"/>
      <c r="T17" s="31"/>
      <c r="U17" s="31"/>
      <c r="V17" s="31"/>
      <c r="W17" s="31"/>
      <c r="X17" s="31"/>
      <c r="Y17" s="31"/>
    </row>
    <row r="18" spans="1:25" ht="20.100000000000001" customHeight="1" thickTop="1">
      <c r="A18" s="329" t="s">
        <v>433</v>
      </c>
      <c r="B18" s="330"/>
      <c r="C18" s="331"/>
      <c r="D18" s="327">
        <f>D16+D17</f>
        <v>0</v>
      </c>
      <c r="E18" s="328"/>
      <c r="F18" s="328"/>
    </row>
    <row r="19" spans="1:25" ht="20.100000000000001" customHeight="1">
      <c r="A19" s="31"/>
      <c r="B19" s="31"/>
      <c r="C19" s="31"/>
      <c r="D19" s="31"/>
    </row>
    <row r="20" spans="1:25" ht="20.100000000000001" customHeight="1">
      <c r="A20" s="115"/>
      <c r="B20" s="177"/>
      <c r="C20" s="177"/>
      <c r="D20" s="177"/>
      <c r="G20" s="8">
        <f t="shared" ref="G20:G25" si="0">IF(COUNTIF(B20,"")&gt;=1,1,"")</f>
        <v>1</v>
      </c>
    </row>
    <row r="21" spans="1:25" ht="20.100000000000001" customHeight="1">
      <c r="A21" s="115"/>
      <c r="B21" s="177"/>
      <c r="C21" s="177"/>
      <c r="D21" s="177"/>
      <c r="G21" s="8">
        <f t="shared" si="0"/>
        <v>1</v>
      </c>
    </row>
    <row r="22" spans="1:25" ht="20.100000000000001" customHeight="1">
      <c r="A22" s="115"/>
      <c r="B22" s="177"/>
      <c r="C22" s="177"/>
      <c r="D22" s="177"/>
      <c r="G22" s="8">
        <f t="shared" si="0"/>
        <v>1</v>
      </c>
      <c r="H22" s="8" t="s">
        <v>27</v>
      </c>
    </row>
    <row r="23" spans="1:25" ht="20.100000000000001" customHeight="1">
      <c r="A23" s="115"/>
      <c r="B23" s="177"/>
      <c r="C23" s="177"/>
      <c r="D23" s="177"/>
      <c r="G23" s="8">
        <f t="shared" si="0"/>
        <v>1</v>
      </c>
      <c r="H23" s="8" t="s">
        <v>29</v>
      </c>
    </row>
    <row r="24" spans="1:25" ht="20.100000000000001" customHeight="1">
      <c r="A24" s="115"/>
      <c r="B24" s="177"/>
      <c r="C24" s="177"/>
      <c r="D24" s="177"/>
      <c r="G24" s="8">
        <f t="shared" si="0"/>
        <v>1</v>
      </c>
    </row>
    <row r="25" spans="1:25" ht="20.100000000000001" customHeight="1">
      <c r="A25" s="115"/>
      <c r="B25" s="177"/>
      <c r="C25" s="177"/>
      <c r="D25" s="177"/>
      <c r="G25" s="8">
        <f t="shared" si="0"/>
        <v>1</v>
      </c>
    </row>
    <row r="26" spans="1:25" ht="20.100000000000001" customHeight="1">
      <c r="A26" s="31"/>
      <c r="B26" s="31"/>
      <c r="C26" s="31"/>
      <c r="D26" s="31"/>
    </row>
    <row r="27" spans="1:25" ht="20.100000000000001" customHeight="1">
      <c r="A27" s="171"/>
      <c r="B27" s="171"/>
      <c r="C27" s="171"/>
      <c r="D27" s="171"/>
      <c r="E27" s="171"/>
      <c r="F27" s="171"/>
    </row>
    <row r="28" spans="1:25" ht="20.100000000000001" customHeight="1">
      <c r="A28" s="172"/>
      <c r="B28" s="172"/>
      <c r="C28" s="172"/>
      <c r="D28" s="172"/>
      <c r="E28" s="172"/>
      <c r="F28" s="172"/>
    </row>
    <row r="29" spans="1:25" ht="20.100000000000001" customHeight="1">
      <c r="A29" s="310"/>
      <c r="B29" s="310"/>
      <c r="C29" s="310"/>
      <c r="D29" s="311"/>
      <c r="E29" s="311"/>
      <c r="F29" s="311"/>
    </row>
    <row r="30" spans="1:25" ht="20.100000000000001" customHeight="1">
      <c r="A30" s="309"/>
      <c r="B30" s="309"/>
      <c r="C30" s="173"/>
      <c r="D30" s="308"/>
      <c r="E30" s="308"/>
      <c r="F30" s="308"/>
    </row>
    <row r="31" spans="1:25" ht="20.100000000000001" customHeight="1">
      <c r="A31" s="309"/>
      <c r="B31" s="309"/>
      <c r="C31" s="173"/>
      <c r="D31" s="308"/>
      <c r="E31" s="308"/>
      <c r="F31" s="308"/>
    </row>
    <row r="32" spans="1:25" ht="20.100000000000001" customHeight="1">
      <c r="A32" s="309"/>
      <c r="B32" s="309"/>
      <c r="C32" s="309"/>
      <c r="D32" s="308"/>
      <c r="E32" s="308"/>
      <c r="F32" s="308"/>
    </row>
    <row r="33" spans="1:6" ht="20.100000000000001" customHeight="1">
      <c r="A33" s="307"/>
      <c r="B33" s="307"/>
      <c r="C33" s="307"/>
      <c r="D33" s="308"/>
      <c r="E33" s="308"/>
      <c r="F33" s="308"/>
    </row>
    <row r="34" spans="1:6" ht="20.100000000000001" customHeight="1">
      <c r="A34" s="171"/>
      <c r="B34" s="171"/>
      <c r="C34" s="171"/>
      <c r="D34" s="171"/>
      <c r="E34" s="171"/>
      <c r="F34" s="171"/>
    </row>
  </sheetData>
  <mergeCells count="30">
    <mergeCell ref="A33:C33"/>
    <mergeCell ref="D33:F33"/>
    <mergeCell ref="A29:C29"/>
    <mergeCell ref="D29:F29"/>
    <mergeCell ref="D16:F16"/>
    <mergeCell ref="D17:F17"/>
    <mergeCell ref="A30:B31"/>
    <mergeCell ref="D30:F30"/>
    <mergeCell ref="D31:F31"/>
    <mergeCell ref="A32:C32"/>
    <mergeCell ref="D32:F32"/>
    <mergeCell ref="A11:A16"/>
    <mergeCell ref="B11:B12"/>
    <mergeCell ref="B13:C13"/>
    <mergeCell ref="D15:F15"/>
    <mergeCell ref="D11:F11"/>
    <mergeCell ref="B16:C16"/>
    <mergeCell ref="A17:B17"/>
    <mergeCell ref="A18:C18"/>
    <mergeCell ref="D18:F18"/>
    <mergeCell ref="A3:F4"/>
    <mergeCell ref="B7:C7"/>
    <mergeCell ref="E7:F7"/>
    <mergeCell ref="B8:C8"/>
    <mergeCell ref="E8:F8"/>
    <mergeCell ref="D12:F12"/>
    <mergeCell ref="D13:F13"/>
    <mergeCell ref="D14:F14"/>
    <mergeCell ref="B14:C14"/>
    <mergeCell ref="B15:C15"/>
  </mergeCells>
  <phoneticPr fontId="1"/>
  <dataValidations count="2">
    <dataValidation imeMode="fullKatakana" allowBlank="1" showInputMessage="1" showErrorMessage="1" sqref="B23" xr:uid="{ECD5C238-5CE9-4FF7-82D8-D8ACAA3DBF2A}"/>
    <dataValidation type="list" allowBlank="1" showInputMessage="1" showErrorMessage="1" sqref="B22" xr:uid="{9962251E-9E41-435A-B4C7-DA27AF8B0A37}">
      <formula1>$H$22:$H$23</formula1>
    </dataValidation>
  </dataValidations>
  <pageMargins left="0.7" right="0.7" top="0.75" bottom="0.75" header="0.3" footer="0.3"/>
  <pageSetup paperSize="9" scale="81"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X55"/>
  <sheetViews>
    <sheetView showGridLines="0" view="pageBreakPreview" topLeftCell="A2" zoomScale="110" zoomScaleNormal="100" zoomScaleSheetLayoutView="110" workbookViewId="0">
      <selection activeCell="S18" sqref="S18"/>
    </sheetView>
  </sheetViews>
  <sheetFormatPr defaultColWidth="8.125" defaultRowHeight="14.25"/>
  <cols>
    <col min="1" max="6" width="8.125" style="1"/>
    <col min="7" max="7" width="11" style="1" customWidth="1"/>
    <col min="8" max="8" width="5.25" style="1" customWidth="1"/>
    <col min="9" max="9" width="3.75" style="1" customWidth="1"/>
    <col min="10" max="10" width="2.875" style="1" customWidth="1"/>
    <col min="11" max="11" width="3.75" style="1" customWidth="1"/>
    <col min="12" max="12" width="3.25" style="1" customWidth="1"/>
    <col min="13" max="13" width="3.375" style="1" customWidth="1"/>
    <col min="14" max="14" width="2.875" style="1" customWidth="1"/>
    <col min="15" max="15" width="4" style="1" customWidth="1"/>
    <col min="16" max="16" width="16" style="1" customWidth="1"/>
    <col min="17" max="17" width="7.25" style="1" customWidth="1"/>
    <col min="18" max="18" width="4.375" style="1" customWidth="1"/>
    <col min="19" max="19" width="4.5" style="1" customWidth="1"/>
    <col min="20" max="20" width="5.125" style="1" customWidth="1"/>
    <col min="21" max="21" width="5" style="1" customWidth="1"/>
    <col min="22" max="22" width="5.625" style="1" customWidth="1"/>
    <col min="23" max="16384" width="8.125" style="1"/>
  </cols>
  <sheetData>
    <row r="1" spans="1:24" ht="21.95" customHeight="1">
      <c r="A1" s="3" t="s">
        <v>83</v>
      </c>
    </row>
    <row r="2" spans="1:24" ht="21.95" customHeight="1">
      <c r="H2" s="292"/>
      <c r="I2" s="292"/>
      <c r="J2" s="292"/>
      <c r="K2" s="292"/>
      <c r="L2" s="292"/>
      <c r="M2" s="292"/>
      <c r="N2" s="292"/>
    </row>
    <row r="3" spans="1:24" ht="21.95" customHeight="1">
      <c r="H3" s="97" t="s">
        <v>244</v>
      </c>
      <c r="I3" s="220"/>
      <c r="J3" s="97" t="s">
        <v>241</v>
      </c>
      <c r="K3" s="220"/>
      <c r="L3" s="97" t="s">
        <v>242</v>
      </c>
      <c r="M3" s="220"/>
      <c r="N3" s="97" t="s">
        <v>243</v>
      </c>
    </row>
    <row r="4" spans="1:24" ht="21.95" customHeight="1"/>
    <row r="5" spans="1:24" ht="21.95" customHeight="1">
      <c r="A5" s="1" t="s">
        <v>77</v>
      </c>
    </row>
    <row r="6" spans="1:24" ht="21.95" customHeight="1"/>
    <row r="7" spans="1:24" ht="21.95" customHeight="1">
      <c r="E7" s="2"/>
      <c r="F7" s="458"/>
      <c r="G7" s="458"/>
      <c r="H7" s="458"/>
      <c r="I7" s="92"/>
      <c r="J7" s="92"/>
      <c r="K7" s="92"/>
      <c r="L7" s="92"/>
      <c r="M7" s="92"/>
      <c r="N7" s="92"/>
    </row>
    <row r="8" spans="1:24" ht="21.95" customHeight="1">
      <c r="F8" s="2" t="s">
        <v>3</v>
      </c>
      <c r="G8" s="459">
        <f>'1号(交付申請)'!F7</f>
        <v>0</v>
      </c>
      <c r="H8" s="459"/>
      <c r="I8" s="459"/>
      <c r="J8" s="459"/>
      <c r="K8" s="459"/>
      <c r="L8" s="459"/>
      <c r="M8" s="459"/>
      <c r="N8" s="459"/>
    </row>
    <row r="9" spans="1:24" ht="21.95" customHeight="1">
      <c r="F9" s="2" t="s">
        <v>4</v>
      </c>
      <c r="G9" s="459">
        <f>'1号(交付申請)'!F8</f>
        <v>0</v>
      </c>
      <c r="H9" s="459"/>
      <c r="I9" s="459"/>
      <c r="J9" s="459"/>
      <c r="K9" s="459"/>
      <c r="L9" s="459"/>
      <c r="M9" s="459"/>
      <c r="N9" s="459"/>
    </row>
    <row r="10" spans="1:24" ht="21.95" customHeight="1">
      <c r="F10" s="2" t="s">
        <v>5</v>
      </c>
      <c r="G10" s="459">
        <f>'1号(交付申請)'!F9</f>
        <v>0</v>
      </c>
      <c r="H10" s="459"/>
      <c r="I10" s="459"/>
      <c r="J10" s="459"/>
      <c r="K10" s="459"/>
      <c r="L10" s="459"/>
      <c r="M10" s="459"/>
      <c r="N10" s="459"/>
    </row>
    <row r="11" spans="1:24" ht="21.95" customHeight="1"/>
    <row r="12" spans="1:24" ht="21.95" customHeight="1">
      <c r="A12" s="460" t="str">
        <f>"令和"&amp;DBCS(TEXT('1号(交付申請)'!W6,"e"))&amp;"年度富山県介護テクノロジー定着支援事業補助金及び富山県通所・訪問系介護サービス事業所生産性向上支援事業補助金　中止（廃止）承認申請書"</f>
        <v>令和８年度富山県介護テクノロジー定着支援事業補助金及び富山県通所・訪問系介護サービス事業所生産性向上支援事業補助金　中止（廃止）承認申請書</v>
      </c>
      <c r="B12" s="460"/>
      <c r="C12" s="460"/>
      <c r="D12" s="460"/>
      <c r="E12" s="460"/>
      <c r="F12" s="460"/>
      <c r="G12" s="460"/>
      <c r="H12" s="460"/>
      <c r="I12" s="460"/>
      <c r="J12" s="460"/>
      <c r="K12" s="460"/>
      <c r="L12" s="460"/>
      <c r="M12" s="460"/>
      <c r="N12" s="250"/>
      <c r="P12" s="101" t="s">
        <v>333</v>
      </c>
      <c r="Q12" s="100"/>
      <c r="R12" s="100"/>
      <c r="S12" s="100"/>
      <c r="T12" s="100"/>
      <c r="U12" s="100"/>
      <c r="V12" s="100"/>
      <c r="W12" s="100"/>
    </row>
    <row r="13" spans="1:24" ht="21.95" customHeight="1" thickBot="1">
      <c r="A13" s="460"/>
      <c r="B13" s="460"/>
      <c r="C13" s="460"/>
      <c r="D13" s="460"/>
      <c r="E13" s="460"/>
      <c r="F13" s="460"/>
      <c r="G13" s="460"/>
      <c r="H13" s="460"/>
      <c r="I13" s="460"/>
      <c r="J13" s="460"/>
      <c r="K13" s="460"/>
      <c r="L13" s="460"/>
      <c r="M13" s="460"/>
      <c r="N13" s="237"/>
      <c r="P13" s="101" t="s">
        <v>332</v>
      </c>
      <c r="Q13" s="101"/>
      <c r="R13" s="101"/>
      <c r="S13" s="101"/>
      <c r="T13" s="101"/>
      <c r="U13" s="101"/>
      <c r="V13" s="101"/>
      <c r="W13" s="101"/>
      <c r="X13" s="98"/>
    </row>
    <row r="14" spans="1:24" ht="21.95" customHeight="1" thickBot="1">
      <c r="O14" s="1" t="s">
        <v>239</v>
      </c>
      <c r="P14" s="102" t="s">
        <v>240</v>
      </c>
      <c r="Q14" s="103" t="s">
        <v>244</v>
      </c>
      <c r="R14" s="104"/>
      <c r="S14" s="105" t="s">
        <v>241</v>
      </c>
      <c r="T14" s="104"/>
      <c r="U14" s="105" t="s">
        <v>242</v>
      </c>
      <c r="V14" s="104"/>
      <c r="W14" s="106" t="s">
        <v>243</v>
      </c>
      <c r="X14" s="99"/>
    </row>
    <row r="15" spans="1:24" ht="21.95" customHeight="1" thickBot="1">
      <c r="A15" s="451" t="str">
        <f>"　令和"&amp;DBCS(R14)&amp;"年"&amp;DBCS(T14)&amp;"月"&amp;DBCS(V14)&amp;"日付富山県指令高第"&amp;DBCS(R15)&amp;"-"&amp;DBCS(U15)&amp;"号で交付の決定の通知があった令和"&amp;DBCS(TEXT('1号(交付申請)'!W6,"e"))&amp;"年度富山県介護テクノロジー定着支援事業補助金及び富山県通所・訪問系介護サービス事業所生産性向上支援事業補助金の事業計画を次のとおり中止（廃止）したく申請します。"</f>
        <v>　令和年月日付富山県指令高第-号で交付の決定の通知があった令和８年度富山県介護テクノロジー定着支援事業補助金及び富山県通所・訪問系介護サービス事業所生産性向上支援事業補助金の事業計画を次のとおり中止（廃止）したく申請します。</v>
      </c>
      <c r="B15" s="451"/>
      <c r="C15" s="451"/>
      <c r="D15" s="451"/>
      <c r="E15" s="451"/>
      <c r="F15" s="451"/>
      <c r="G15" s="451"/>
      <c r="H15" s="451"/>
      <c r="I15" s="451"/>
      <c r="J15" s="451"/>
      <c r="K15" s="451"/>
      <c r="L15" s="451"/>
      <c r="M15" s="451"/>
      <c r="N15" s="451"/>
      <c r="P15" s="107" t="s">
        <v>245</v>
      </c>
      <c r="Q15" s="108" t="s">
        <v>246</v>
      </c>
      <c r="R15" s="481"/>
      <c r="S15" s="482"/>
      <c r="T15" s="122" t="s">
        <v>357</v>
      </c>
      <c r="U15" s="481"/>
      <c r="V15" s="482"/>
      <c r="W15" s="109" t="s">
        <v>247</v>
      </c>
      <c r="X15" s="99"/>
    </row>
    <row r="16" spans="1:24" ht="21.95" customHeight="1">
      <c r="A16" s="451"/>
      <c r="B16" s="451"/>
      <c r="C16" s="451"/>
      <c r="D16" s="451"/>
      <c r="E16" s="451"/>
      <c r="F16" s="451"/>
      <c r="G16" s="451"/>
      <c r="H16" s="451"/>
      <c r="I16" s="451"/>
      <c r="J16" s="451"/>
      <c r="K16" s="451"/>
      <c r="L16" s="451"/>
      <c r="M16" s="451"/>
      <c r="N16" s="451"/>
    </row>
    <row r="17" spans="1:14" ht="21.95" customHeight="1">
      <c r="A17" s="451"/>
      <c r="B17" s="451"/>
      <c r="C17" s="451"/>
      <c r="D17" s="451"/>
      <c r="E17" s="451"/>
      <c r="F17" s="451"/>
      <c r="G17" s="451"/>
      <c r="H17" s="451"/>
      <c r="I17" s="451"/>
      <c r="J17" s="451"/>
      <c r="K17" s="451"/>
      <c r="L17" s="451"/>
      <c r="M17" s="451"/>
      <c r="N17" s="451"/>
    </row>
    <row r="18" spans="1:14" ht="21.95" customHeight="1">
      <c r="A18" s="451"/>
      <c r="B18" s="451"/>
      <c r="C18" s="451"/>
      <c r="D18" s="451"/>
      <c r="E18" s="451"/>
      <c r="F18" s="451"/>
      <c r="G18" s="451"/>
      <c r="H18" s="451"/>
      <c r="I18" s="451"/>
      <c r="J18" s="451"/>
      <c r="K18" s="451"/>
      <c r="L18" s="451"/>
      <c r="M18" s="451"/>
      <c r="N18" s="451"/>
    </row>
    <row r="19" spans="1:14" ht="21.95" customHeight="1">
      <c r="A19" s="1" t="s">
        <v>82</v>
      </c>
    </row>
    <row r="20" spans="1:14" ht="21.95" customHeight="1">
      <c r="B20" s="486"/>
      <c r="C20" s="486"/>
      <c r="D20" s="486"/>
      <c r="E20" s="486"/>
      <c r="F20" s="486"/>
      <c r="G20" s="486"/>
      <c r="H20" s="486"/>
      <c r="I20" s="486"/>
      <c r="J20" s="486"/>
      <c r="K20" s="486"/>
    </row>
    <row r="21" spans="1:14" ht="21.95" customHeight="1">
      <c r="B21" s="486"/>
      <c r="C21" s="486"/>
      <c r="D21" s="486"/>
      <c r="E21" s="486"/>
      <c r="F21" s="486"/>
      <c r="G21" s="486"/>
      <c r="H21" s="486"/>
      <c r="I21" s="486"/>
      <c r="J21" s="486"/>
      <c r="K21" s="486"/>
    </row>
    <row r="22" spans="1:14" ht="21.95" customHeight="1">
      <c r="B22" s="486"/>
      <c r="C22" s="486"/>
      <c r="D22" s="486"/>
      <c r="E22" s="486"/>
      <c r="F22" s="486"/>
      <c r="G22" s="486"/>
      <c r="H22" s="486"/>
      <c r="I22" s="486"/>
      <c r="J22" s="486"/>
      <c r="K22" s="486"/>
    </row>
    <row r="23" spans="1:14" ht="21.95" customHeight="1">
      <c r="B23" s="486"/>
      <c r="C23" s="486"/>
      <c r="D23" s="486"/>
      <c r="E23" s="486"/>
      <c r="F23" s="486"/>
      <c r="G23" s="486"/>
      <c r="H23" s="486"/>
      <c r="I23" s="486"/>
      <c r="J23" s="486"/>
      <c r="K23" s="486"/>
    </row>
    <row r="24" spans="1:14" ht="21.95" customHeight="1">
      <c r="B24" s="486"/>
      <c r="C24" s="486"/>
      <c r="D24" s="486"/>
      <c r="E24" s="486"/>
      <c r="F24" s="486"/>
      <c r="G24" s="486"/>
      <c r="H24" s="486"/>
      <c r="I24" s="486"/>
      <c r="J24" s="486"/>
      <c r="K24" s="486"/>
    </row>
    <row r="25" spans="1:14" ht="21.95" customHeight="1">
      <c r="B25" s="486"/>
      <c r="C25" s="486"/>
      <c r="D25" s="486"/>
      <c r="E25" s="486"/>
      <c r="F25" s="486"/>
      <c r="G25" s="486"/>
      <c r="H25" s="486"/>
      <c r="I25" s="486"/>
      <c r="J25" s="486"/>
      <c r="K25" s="486"/>
    </row>
    <row r="26" spans="1:14" ht="21.95" customHeight="1">
      <c r="B26" s="486"/>
      <c r="C26" s="486"/>
      <c r="D26" s="486"/>
      <c r="E26" s="486"/>
      <c r="F26" s="486"/>
      <c r="G26" s="486"/>
      <c r="H26" s="486"/>
      <c r="I26" s="486"/>
      <c r="J26" s="486"/>
      <c r="K26" s="486"/>
    </row>
    <row r="27" spans="1:14" ht="25.5" customHeight="1">
      <c r="A27" s="3"/>
    </row>
    <row r="28" spans="1:14" ht="25.5" customHeight="1">
      <c r="A28" s="3"/>
    </row>
    <row r="29" spans="1:14" ht="25.5" customHeight="1"/>
    <row r="30" spans="1:14" ht="21.95" customHeight="1"/>
    <row r="31" spans="1:14" ht="21.95" customHeight="1"/>
    <row r="32" spans="1:14" ht="21.95" customHeight="1"/>
    <row r="33" ht="21.95" customHeight="1"/>
    <row r="34" ht="21.95" customHeight="1"/>
    <row r="35" ht="21.95" customHeight="1"/>
    <row r="36" ht="21.95" customHeight="1"/>
    <row r="37" ht="21.95" customHeight="1"/>
    <row r="38" ht="21.95" customHeight="1"/>
    <row r="39" ht="21.95" customHeight="1"/>
    <row r="40" ht="21.95" customHeight="1"/>
    <row r="41" ht="21.95" customHeight="1"/>
    <row r="42" ht="21.95" customHeight="1"/>
    <row r="43" ht="21.95"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sheetData>
  <mergeCells count="10">
    <mergeCell ref="H2:N2"/>
    <mergeCell ref="G8:N8"/>
    <mergeCell ref="G9:N9"/>
    <mergeCell ref="F7:H7"/>
    <mergeCell ref="G10:N10"/>
    <mergeCell ref="B20:K26"/>
    <mergeCell ref="A15:N18"/>
    <mergeCell ref="R15:S15"/>
    <mergeCell ref="U15:V15"/>
    <mergeCell ref="A12:M13"/>
  </mergeCells>
  <phoneticPr fontId="1"/>
  <printOptions horizontalCentered="1"/>
  <pageMargins left="0.51181102362204722" right="0.51181102362204722" top="0.74803149606299213" bottom="0.74803149606299213" header="0.31496062992125984" footer="0.31496062992125984"/>
  <pageSetup paperSize="9" orientation="portrait" r:id="rId1"/>
  <ignoredErrors>
    <ignoredError sqref="G8:N8 H10:N10 H9:N9" unlockedFormula="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63B36-83F9-40AB-BCB7-A650C32EFB47}">
  <sheetPr>
    <tabColor rgb="FFFF0000"/>
  </sheetPr>
  <dimension ref="A1:Y36"/>
  <sheetViews>
    <sheetView view="pageBreakPreview" topLeftCell="A13" zoomScale="110" zoomScaleNormal="100" zoomScaleSheetLayoutView="110" workbookViewId="0">
      <selection activeCell="G13" sqref="G1:H1048576"/>
    </sheetView>
  </sheetViews>
  <sheetFormatPr defaultRowHeight="20.100000000000001" customHeight="1"/>
  <cols>
    <col min="1" max="1" width="14.375" style="8" customWidth="1"/>
    <col min="2" max="2" width="22.875" style="8" customWidth="1"/>
    <col min="3" max="3" width="13" style="8" customWidth="1"/>
    <col min="4" max="4" width="20.75" style="8" customWidth="1"/>
    <col min="5" max="5" width="13.375" style="8" customWidth="1"/>
    <col min="6" max="6" width="15.125" style="8" customWidth="1"/>
    <col min="7" max="7" width="2.5" style="8" hidden="1" customWidth="1"/>
    <col min="8" max="8" width="5.25" style="8" hidden="1" customWidth="1"/>
    <col min="9" max="16384" width="9" style="8"/>
  </cols>
  <sheetData>
    <row r="1" spans="1:25" ht="20.100000000000001" customHeight="1">
      <c r="A1" s="19" t="s">
        <v>15</v>
      </c>
    </row>
    <row r="2" spans="1:25" ht="20.100000000000001" customHeight="1">
      <c r="A2" s="20"/>
      <c r="B2" s="20"/>
      <c r="D2" s="20"/>
      <c r="E2" s="20"/>
      <c r="F2" s="20"/>
      <c r="G2" s="20"/>
      <c r="H2" s="20"/>
      <c r="I2" s="20"/>
      <c r="J2" s="20"/>
      <c r="K2" s="20"/>
      <c r="L2" s="20"/>
      <c r="M2" s="20"/>
      <c r="N2" s="20"/>
      <c r="O2" s="20"/>
      <c r="P2" s="20"/>
      <c r="Q2" s="20"/>
      <c r="R2" s="20"/>
      <c r="S2" s="20"/>
      <c r="T2" s="20"/>
      <c r="U2" s="20"/>
      <c r="V2" s="20"/>
      <c r="W2" s="20"/>
      <c r="X2" s="20"/>
    </row>
    <row r="3" spans="1:25" ht="20.100000000000001" customHeight="1">
      <c r="A3" s="298" t="str">
        <f>"令和"&amp;DBCS(TEXT('1号(交付申請)'!W6,"e"))&amp;"年度富山県介護テクノロジー定着支援事業補助金及び富山県通所・訪問系介護サービス事業所生産性向上支援事業補助金　交付申請書（別紙１）"</f>
        <v>令和８年度富山県介護テクノロジー定着支援事業補助金及び富山県通所・訪問系介護サービス事業所生産性向上支援事業補助金　交付申請書（別紙１）</v>
      </c>
      <c r="B3" s="298"/>
      <c r="C3" s="298"/>
      <c r="D3" s="298"/>
      <c r="E3" s="298"/>
      <c r="F3" s="298"/>
      <c r="G3" s="20"/>
      <c r="H3" s="20"/>
      <c r="I3" s="20"/>
      <c r="J3" s="20"/>
      <c r="K3" s="20"/>
      <c r="L3" s="20"/>
      <c r="M3" s="20"/>
      <c r="N3" s="20"/>
      <c r="O3" s="20"/>
      <c r="P3" s="20"/>
      <c r="Q3" s="20"/>
      <c r="R3" s="20"/>
      <c r="S3" s="20"/>
      <c r="T3" s="20"/>
      <c r="U3" s="20"/>
      <c r="V3" s="20"/>
      <c r="W3" s="20"/>
      <c r="X3" s="20"/>
    </row>
    <row r="4" spans="1:25" ht="20.100000000000001" customHeight="1">
      <c r="A4" s="298"/>
      <c r="B4" s="298"/>
      <c r="C4" s="298"/>
      <c r="D4" s="298"/>
      <c r="E4" s="298"/>
      <c r="F4" s="298"/>
      <c r="G4" s="20"/>
      <c r="H4" s="20"/>
      <c r="I4" s="20"/>
      <c r="J4" s="20"/>
      <c r="K4" s="20"/>
      <c r="L4" s="20"/>
      <c r="M4" s="20"/>
      <c r="N4" s="20"/>
      <c r="O4" s="20"/>
      <c r="P4" s="20"/>
      <c r="Q4" s="20"/>
      <c r="R4" s="20"/>
      <c r="S4" s="20"/>
      <c r="T4" s="20"/>
      <c r="U4" s="20"/>
      <c r="V4" s="20"/>
      <c r="W4" s="20"/>
      <c r="X4" s="20"/>
    </row>
    <row r="5" spans="1:25" ht="20.100000000000001" customHeight="1">
      <c r="A5" s="21" t="s">
        <v>16</v>
      </c>
      <c r="B5" s="21"/>
      <c r="C5" s="21"/>
      <c r="D5" s="21"/>
      <c r="E5" s="21"/>
      <c r="F5" s="21"/>
      <c r="G5" s="21"/>
      <c r="H5" s="21"/>
      <c r="I5" s="21"/>
      <c r="J5" s="21"/>
      <c r="K5" s="21"/>
      <c r="L5" s="21"/>
      <c r="M5" s="21"/>
      <c r="N5" s="21"/>
      <c r="O5" s="21"/>
      <c r="P5" s="21"/>
      <c r="Q5" s="21"/>
      <c r="R5" s="21"/>
      <c r="S5" s="21"/>
      <c r="T5" s="21"/>
      <c r="U5" s="21"/>
      <c r="V5" s="21"/>
      <c r="W5" s="21"/>
      <c r="X5" s="21"/>
    </row>
    <row r="6" spans="1:25" ht="20.100000000000001" customHeight="1">
      <c r="A6" s="20" t="s">
        <v>17</v>
      </c>
      <c r="B6" s="20"/>
      <c r="C6" s="20"/>
      <c r="D6" s="20"/>
      <c r="E6" s="20"/>
      <c r="F6" s="20"/>
      <c r="G6" s="22"/>
      <c r="H6" s="22"/>
      <c r="I6" s="22"/>
      <c r="J6" s="22"/>
      <c r="K6" s="22"/>
      <c r="L6" s="22"/>
      <c r="M6" s="22"/>
      <c r="N6" s="22"/>
      <c r="O6" s="22"/>
      <c r="P6" s="22"/>
      <c r="Q6" s="22"/>
      <c r="R6" s="22"/>
      <c r="S6" s="22"/>
      <c r="T6" s="22"/>
      <c r="U6" s="22"/>
      <c r="V6" s="22"/>
      <c r="W6" s="22"/>
      <c r="X6" s="22"/>
      <c r="Y6" s="23"/>
    </row>
    <row r="7" spans="1:25" ht="20.100000000000001" customHeight="1">
      <c r="A7" s="24" t="s">
        <v>18</v>
      </c>
      <c r="B7" s="303">
        <f>'1号(交付申請)'!F8</f>
        <v>0</v>
      </c>
      <c r="C7" s="304"/>
      <c r="D7" s="25" t="s">
        <v>19</v>
      </c>
      <c r="E7" s="300"/>
      <c r="F7" s="300"/>
      <c r="G7" s="29">
        <f>IF(COUNTIF(E7,"")&gt;=1,1,"")</f>
        <v>1</v>
      </c>
      <c r="H7" s="26"/>
      <c r="I7" s="26"/>
      <c r="J7" s="26"/>
      <c r="K7" s="26"/>
      <c r="L7" s="26"/>
      <c r="M7" s="23"/>
      <c r="N7" s="26"/>
      <c r="O7" s="26"/>
      <c r="P7" s="26"/>
      <c r="Q7" s="26"/>
      <c r="R7" s="26"/>
      <c r="S7" s="26"/>
      <c r="T7" s="26"/>
      <c r="U7" s="26"/>
      <c r="V7" s="26"/>
      <c r="W7" s="26"/>
      <c r="X7" s="26"/>
      <c r="Y7" s="23"/>
    </row>
    <row r="8" spans="1:25" ht="20.100000000000001" customHeight="1">
      <c r="A8" s="24" t="s">
        <v>20</v>
      </c>
      <c r="B8" s="305"/>
      <c r="C8" s="306"/>
      <c r="D8" s="25" t="s">
        <v>21</v>
      </c>
      <c r="E8" s="301"/>
      <c r="F8" s="302"/>
      <c r="G8" s="29">
        <f>IF(COUNTIF(E8,"")&gt;=1,1,"")</f>
        <v>1</v>
      </c>
      <c r="H8" s="26"/>
      <c r="I8" s="26"/>
      <c r="J8" s="26"/>
      <c r="K8" s="26"/>
      <c r="L8" s="26"/>
      <c r="M8" s="23"/>
      <c r="N8" s="26"/>
      <c r="O8" s="26"/>
      <c r="P8" s="26"/>
      <c r="Q8" s="26"/>
      <c r="R8" s="26"/>
      <c r="S8" s="27"/>
      <c r="T8" s="27"/>
      <c r="U8" s="27"/>
      <c r="V8" s="27"/>
      <c r="W8" s="27"/>
      <c r="X8" s="27"/>
      <c r="Y8" s="23"/>
    </row>
    <row r="9" spans="1:25" ht="20.100000000000001" customHeight="1">
      <c r="A9" s="28"/>
      <c r="B9" s="28"/>
      <c r="C9" s="28"/>
      <c r="D9" s="28"/>
      <c r="E9" s="28"/>
      <c r="F9" s="28"/>
      <c r="H9" s="29"/>
      <c r="I9" s="29"/>
      <c r="J9" s="29"/>
      <c r="K9" s="29"/>
      <c r="L9" s="29"/>
      <c r="M9" s="29"/>
      <c r="N9" s="29"/>
      <c r="O9" s="29"/>
      <c r="P9" s="29"/>
      <c r="Q9" s="29"/>
      <c r="R9" s="29"/>
      <c r="S9" s="29"/>
      <c r="T9" s="29"/>
      <c r="U9" s="29"/>
      <c r="V9" s="29"/>
      <c r="W9" s="29"/>
      <c r="X9" s="29"/>
      <c r="Y9" s="23"/>
    </row>
    <row r="10" spans="1:25" ht="20.100000000000001" customHeight="1">
      <c r="A10" s="28" t="s">
        <v>22</v>
      </c>
      <c r="B10" s="28"/>
      <c r="C10" s="28"/>
      <c r="D10" s="28"/>
      <c r="E10" s="28"/>
      <c r="F10" s="28"/>
      <c r="G10" s="28"/>
      <c r="H10" s="28"/>
      <c r="I10" s="28"/>
      <c r="J10" s="28"/>
      <c r="K10" s="28"/>
      <c r="L10" s="28"/>
      <c r="M10" s="28"/>
      <c r="N10" s="28"/>
      <c r="O10" s="28"/>
      <c r="P10" s="28"/>
      <c r="Q10" s="28"/>
      <c r="R10" s="28"/>
      <c r="S10" s="28"/>
      <c r="T10" s="28"/>
      <c r="U10" s="28"/>
      <c r="V10" s="28"/>
      <c r="W10" s="28"/>
      <c r="X10" s="28"/>
    </row>
    <row r="11" spans="1:25" ht="20.100000000000001" customHeight="1">
      <c r="A11" s="320" t="s">
        <v>425</v>
      </c>
      <c r="B11" s="321" t="s">
        <v>349</v>
      </c>
      <c r="C11" s="288" t="s">
        <v>326</v>
      </c>
      <c r="D11" s="299">
        <f>'1-2号(ロボ)'!P25</f>
        <v>0</v>
      </c>
      <c r="E11" s="299"/>
      <c r="F11" s="299"/>
      <c r="G11" s="33"/>
      <c r="H11" s="33"/>
      <c r="I11" s="33"/>
      <c r="J11" s="33"/>
      <c r="K11" s="31"/>
      <c r="L11" s="34"/>
      <c r="M11" s="34"/>
      <c r="N11" s="34"/>
      <c r="O11" s="34"/>
      <c r="P11" s="34"/>
      <c r="Q11" s="34"/>
      <c r="R11" s="34"/>
      <c r="S11" s="34"/>
      <c r="T11" s="34"/>
      <c r="U11" s="34"/>
      <c r="V11" s="34"/>
      <c r="W11" s="34"/>
      <c r="X11" s="34"/>
      <c r="Y11" s="31"/>
    </row>
    <row r="12" spans="1:25" ht="20.100000000000001" customHeight="1">
      <c r="A12" s="320"/>
      <c r="B12" s="322"/>
      <c r="C12" s="288" t="s">
        <v>474</v>
      </c>
      <c r="D12" s="299">
        <f>'1-2号(ソフト)'!V25</f>
        <v>0</v>
      </c>
      <c r="E12" s="299"/>
      <c r="F12" s="299"/>
      <c r="G12" s="33"/>
      <c r="H12" s="33"/>
      <c r="I12" s="33"/>
      <c r="J12" s="33"/>
      <c r="K12" s="31"/>
      <c r="L12" s="34"/>
      <c r="M12" s="34"/>
      <c r="N12" s="34"/>
      <c r="O12" s="34"/>
      <c r="P12" s="34"/>
      <c r="Q12" s="34"/>
      <c r="R12" s="34"/>
      <c r="S12" s="34"/>
      <c r="T12" s="34"/>
      <c r="U12" s="34"/>
      <c r="V12" s="34"/>
      <c r="W12" s="34"/>
      <c r="X12" s="34"/>
      <c r="Y12" s="31"/>
    </row>
    <row r="13" spans="1:25" ht="20.100000000000001" customHeight="1">
      <c r="A13" s="320"/>
      <c r="B13" s="323" t="s">
        <v>350</v>
      </c>
      <c r="C13" s="324"/>
      <c r="D13" s="299">
        <f>'1-2号(パケ)'!V25</f>
        <v>0</v>
      </c>
      <c r="E13" s="299"/>
      <c r="F13" s="299"/>
      <c r="G13" s="33"/>
      <c r="H13" s="33"/>
      <c r="I13" s="33"/>
      <c r="J13" s="33"/>
      <c r="K13" s="31"/>
      <c r="L13" s="34"/>
      <c r="M13" s="34"/>
      <c r="N13" s="34"/>
      <c r="O13" s="34"/>
      <c r="P13" s="34"/>
      <c r="Q13" s="34"/>
      <c r="R13" s="34"/>
      <c r="S13" s="34"/>
      <c r="T13" s="34"/>
      <c r="U13" s="34"/>
      <c r="V13" s="34"/>
      <c r="W13" s="34"/>
      <c r="X13" s="34"/>
      <c r="Y13" s="31"/>
    </row>
    <row r="14" spans="1:25" ht="20.100000000000001" customHeight="1">
      <c r="A14" s="320"/>
      <c r="B14" s="323" t="s">
        <v>429</v>
      </c>
      <c r="C14" s="324"/>
      <c r="D14" s="299">
        <f>SUM(D11:F13)</f>
        <v>0</v>
      </c>
      <c r="E14" s="299"/>
      <c r="F14" s="299"/>
      <c r="G14" s="33"/>
      <c r="H14" s="33"/>
      <c r="I14" s="33"/>
      <c r="J14" s="33"/>
      <c r="K14" s="31"/>
      <c r="L14" s="34"/>
      <c r="M14" s="34"/>
      <c r="N14" s="34"/>
      <c r="O14" s="34"/>
      <c r="P14" s="34"/>
      <c r="Q14" s="34"/>
      <c r="R14" s="34"/>
      <c r="S14" s="34"/>
      <c r="T14" s="34"/>
      <c r="U14" s="34"/>
      <c r="V14" s="34"/>
      <c r="W14" s="34"/>
      <c r="X14" s="34"/>
      <c r="Y14" s="31"/>
    </row>
    <row r="15" spans="1:25" ht="20.100000000000001" customHeight="1">
      <c r="A15" s="320"/>
      <c r="B15" s="325" t="s">
        <v>430</v>
      </c>
      <c r="C15" s="326"/>
      <c r="D15" s="334">
        <v>17000000</v>
      </c>
      <c r="E15" s="334"/>
      <c r="F15" s="334"/>
      <c r="G15" s="31"/>
      <c r="H15" s="31"/>
      <c r="I15" s="31"/>
      <c r="J15" s="31"/>
      <c r="K15" s="31"/>
      <c r="L15" s="31"/>
      <c r="M15" s="31"/>
      <c r="N15" s="31"/>
      <c r="O15" s="31"/>
      <c r="P15" s="31"/>
      <c r="Q15" s="31"/>
      <c r="R15" s="31"/>
      <c r="S15" s="31"/>
      <c r="T15" s="31"/>
      <c r="U15" s="31"/>
      <c r="V15" s="31"/>
      <c r="W15" s="31"/>
      <c r="X15" s="31"/>
      <c r="Y15" s="31"/>
    </row>
    <row r="16" spans="1:25" ht="20.100000000000001" customHeight="1">
      <c r="A16" s="320"/>
      <c r="B16" s="325" t="s">
        <v>432</v>
      </c>
      <c r="C16" s="326"/>
      <c r="D16" s="335">
        <f>MIN(D14,D15)</f>
        <v>0</v>
      </c>
      <c r="E16" s="336"/>
      <c r="F16" s="336"/>
      <c r="G16" s="31"/>
      <c r="H16" s="31"/>
      <c r="I16" s="31"/>
      <c r="J16" s="31"/>
      <c r="K16" s="31"/>
      <c r="L16" s="31"/>
      <c r="M16" s="31"/>
      <c r="N16" s="31"/>
      <c r="O16" s="31"/>
      <c r="P16" s="31"/>
      <c r="Q16" s="31"/>
      <c r="R16" s="31"/>
      <c r="S16" s="31"/>
      <c r="T16" s="31"/>
      <c r="U16" s="31"/>
      <c r="V16" s="31"/>
      <c r="W16" s="31"/>
      <c r="X16" s="31"/>
      <c r="Y16" s="31"/>
    </row>
    <row r="17" spans="1:25" ht="20.100000000000001" customHeight="1" thickBot="1">
      <c r="A17" s="332" t="s">
        <v>426</v>
      </c>
      <c r="B17" s="333"/>
      <c r="C17" s="244" t="s">
        <v>431</v>
      </c>
      <c r="D17" s="318">
        <f>'1-2号(訪問通所) '!P25</f>
        <v>0</v>
      </c>
      <c r="E17" s="319"/>
      <c r="F17" s="319"/>
      <c r="G17" s="31"/>
      <c r="H17" s="31"/>
      <c r="I17" s="31"/>
      <c r="J17" s="31"/>
      <c r="K17" s="31"/>
      <c r="L17" s="31"/>
      <c r="M17" s="31"/>
      <c r="N17" s="31"/>
      <c r="O17" s="31"/>
      <c r="P17" s="31"/>
      <c r="Q17" s="31"/>
      <c r="R17" s="31"/>
      <c r="S17" s="31"/>
      <c r="T17" s="31"/>
      <c r="U17" s="31"/>
      <c r="V17" s="31"/>
      <c r="W17" s="31"/>
      <c r="X17" s="31"/>
      <c r="Y17" s="31"/>
    </row>
    <row r="18" spans="1:25" ht="20.100000000000001" customHeight="1" thickTop="1">
      <c r="A18" s="329" t="s">
        <v>433</v>
      </c>
      <c r="B18" s="330"/>
      <c r="C18" s="331"/>
      <c r="D18" s="327">
        <f>D16+D17</f>
        <v>0</v>
      </c>
      <c r="E18" s="328"/>
      <c r="F18" s="328"/>
      <c r="G18" s="28"/>
      <c r="H18" s="28"/>
      <c r="I18" s="28"/>
      <c r="J18" s="28"/>
      <c r="K18" s="28"/>
      <c r="L18" s="28"/>
      <c r="M18" s="28"/>
      <c r="N18" s="28"/>
      <c r="O18" s="28"/>
      <c r="P18" s="28"/>
      <c r="Q18" s="28"/>
      <c r="R18" s="28"/>
      <c r="S18" s="28"/>
      <c r="T18" s="28"/>
    </row>
    <row r="19" spans="1:25" ht="20.100000000000001" customHeight="1">
      <c r="C19" s="33"/>
      <c r="D19" s="33"/>
      <c r="E19" s="33"/>
      <c r="F19" s="33"/>
      <c r="G19" s="31"/>
      <c r="H19" s="34"/>
      <c r="I19" s="34"/>
      <c r="J19" s="34"/>
      <c r="K19" s="34"/>
      <c r="L19" s="34"/>
      <c r="M19" s="34"/>
      <c r="N19" s="34"/>
      <c r="O19" s="34"/>
      <c r="P19" s="34"/>
      <c r="Q19" s="34"/>
      <c r="R19" s="34"/>
      <c r="S19" s="34"/>
      <c r="T19" s="34"/>
      <c r="U19" s="31"/>
    </row>
    <row r="20" spans="1:25" ht="20.100000000000001" customHeight="1">
      <c r="G20" s="33"/>
      <c r="H20" s="33"/>
      <c r="I20" s="33"/>
      <c r="J20" s="33"/>
      <c r="K20" s="31"/>
      <c r="L20" s="34"/>
      <c r="M20" s="34"/>
      <c r="N20" s="34"/>
      <c r="O20" s="34"/>
      <c r="P20" s="34"/>
      <c r="Q20" s="34"/>
      <c r="R20" s="34"/>
      <c r="S20" s="34"/>
      <c r="T20" s="34"/>
      <c r="U20" s="34"/>
      <c r="V20" s="34"/>
      <c r="W20" s="34"/>
      <c r="X20" s="34"/>
      <c r="Y20" s="31"/>
    </row>
    <row r="21" spans="1:25" ht="20.100000000000001" customHeight="1">
      <c r="A21" s="8" t="s">
        <v>23</v>
      </c>
      <c r="G21" s="33"/>
      <c r="H21" s="33"/>
      <c r="I21" s="33"/>
      <c r="J21" s="33"/>
      <c r="K21" s="31"/>
      <c r="L21" s="34"/>
      <c r="M21" s="34"/>
      <c r="N21" s="34"/>
      <c r="O21" s="34"/>
      <c r="P21" s="34"/>
      <c r="Q21" s="34"/>
      <c r="R21" s="34"/>
      <c r="S21" s="34"/>
      <c r="T21" s="34"/>
      <c r="U21" s="34"/>
      <c r="V21" s="34"/>
      <c r="W21" s="34"/>
      <c r="X21" s="34"/>
      <c r="Y21" s="31"/>
    </row>
    <row r="22" spans="1:25" ht="20.100000000000001" customHeight="1">
      <c r="A22" s="316" t="s">
        <v>24</v>
      </c>
      <c r="B22" s="317"/>
      <c r="C22" s="312"/>
      <c r="D22" s="313"/>
      <c r="G22" s="8">
        <f>IF(COUNTIF(C22,"")&gt;=1,1,"")</f>
        <v>1</v>
      </c>
      <c r="H22" s="33"/>
      <c r="I22" s="33"/>
      <c r="J22" s="33"/>
      <c r="K22" s="31"/>
      <c r="L22" s="34"/>
      <c r="M22" s="34"/>
      <c r="N22" s="34"/>
      <c r="O22" s="34"/>
      <c r="P22" s="34"/>
      <c r="Q22" s="34"/>
      <c r="R22" s="34"/>
      <c r="S22" s="34"/>
      <c r="T22" s="34"/>
      <c r="U22" s="34"/>
      <c r="V22" s="34"/>
      <c r="W22" s="34"/>
      <c r="X22" s="34"/>
      <c r="Y22" s="31"/>
    </row>
    <row r="23" spans="1:25" ht="20.100000000000001" customHeight="1">
      <c r="A23" s="316" t="s">
        <v>25</v>
      </c>
      <c r="B23" s="317"/>
      <c r="C23" s="312"/>
      <c r="D23" s="313"/>
      <c r="G23" s="8">
        <f>IF(COUNTIF(C23,"")&gt;=1,1,"")</f>
        <v>1</v>
      </c>
      <c r="H23" s="31"/>
      <c r="I23" s="31"/>
      <c r="J23" s="31"/>
      <c r="K23" s="31"/>
      <c r="L23" s="31"/>
      <c r="M23" s="31"/>
      <c r="N23" s="31"/>
      <c r="O23" s="31"/>
      <c r="P23" s="31"/>
      <c r="Q23" s="31"/>
      <c r="R23" s="31"/>
      <c r="S23" s="31"/>
      <c r="T23" s="31"/>
      <c r="U23" s="31"/>
      <c r="V23" s="31"/>
      <c r="W23" s="31"/>
      <c r="X23" s="31"/>
      <c r="Y23" s="31"/>
    </row>
    <row r="24" spans="1:25" ht="20.100000000000001" customHeight="1">
      <c r="A24" s="316" t="s">
        <v>26</v>
      </c>
      <c r="B24" s="317"/>
      <c r="C24" s="312"/>
      <c r="D24" s="313"/>
      <c r="G24" s="8">
        <f>IF(COUNTIF(C24,"")&gt;=1,1,"")</f>
        <v>1</v>
      </c>
      <c r="H24" s="31"/>
      <c r="I24" s="31"/>
      <c r="J24" s="31"/>
      <c r="K24" s="31"/>
      <c r="L24" s="31"/>
      <c r="M24" s="31"/>
      <c r="N24" s="31"/>
      <c r="O24" s="31"/>
      <c r="P24" s="31"/>
      <c r="Q24" s="31"/>
      <c r="R24" s="31"/>
      <c r="S24" s="31"/>
      <c r="T24" s="31"/>
      <c r="U24" s="31"/>
      <c r="V24" s="31"/>
      <c r="W24" s="31"/>
      <c r="X24" s="31"/>
      <c r="Y24" s="31"/>
    </row>
    <row r="25" spans="1:25" ht="20.100000000000001" customHeight="1">
      <c r="A25" s="316" t="s">
        <v>250</v>
      </c>
      <c r="B25" s="317"/>
      <c r="C25" s="314"/>
      <c r="D25" s="315"/>
      <c r="G25" s="8">
        <f>IF(COUNTIF(C25,"")&gt;=1,1,"")</f>
        <v>1</v>
      </c>
    </row>
    <row r="26" spans="1:25" ht="20.100000000000001" customHeight="1">
      <c r="A26" s="316" t="s">
        <v>28</v>
      </c>
      <c r="B26" s="317"/>
      <c r="C26" s="314"/>
      <c r="D26" s="315"/>
      <c r="G26" s="8">
        <f>IF(COUNTIF(C26,"")&gt;=1,1,"")</f>
        <v>1</v>
      </c>
    </row>
    <row r="27" spans="1:25" ht="20.100000000000001" customHeight="1">
      <c r="A27" s="316" t="s">
        <v>30</v>
      </c>
      <c r="B27" s="317"/>
      <c r="C27" s="314"/>
      <c r="D27" s="315"/>
      <c r="G27" s="8">
        <f>IF(COUNTIF(C27,"")&gt;=1,1,"")</f>
        <v>1</v>
      </c>
    </row>
    <row r="29" spans="1:25" ht="20.100000000000001" customHeight="1">
      <c r="A29" s="171"/>
      <c r="B29" s="171"/>
      <c r="C29" s="171"/>
      <c r="D29" s="171"/>
      <c r="E29" s="171"/>
      <c r="F29" s="171"/>
      <c r="H29" s="8" t="s">
        <v>27</v>
      </c>
    </row>
    <row r="30" spans="1:25" ht="20.100000000000001" customHeight="1">
      <c r="A30" s="172"/>
      <c r="B30" s="172"/>
      <c r="C30" s="172"/>
      <c r="D30" s="172"/>
      <c r="E30" s="172"/>
      <c r="F30" s="172"/>
      <c r="H30" s="8" t="s">
        <v>29</v>
      </c>
    </row>
    <row r="31" spans="1:25" ht="20.100000000000001" customHeight="1">
      <c r="A31" s="310"/>
      <c r="B31" s="310"/>
      <c r="C31" s="310"/>
      <c r="D31" s="311"/>
      <c r="E31" s="311"/>
      <c r="F31" s="311"/>
    </row>
    <row r="32" spans="1:25" ht="20.100000000000001" customHeight="1">
      <c r="A32" s="309"/>
      <c r="B32" s="309"/>
      <c r="C32" s="173"/>
      <c r="D32" s="308"/>
      <c r="E32" s="308"/>
      <c r="F32" s="308"/>
    </row>
    <row r="33" spans="1:6" ht="20.100000000000001" customHeight="1">
      <c r="A33" s="309"/>
      <c r="B33" s="309"/>
      <c r="C33" s="173"/>
      <c r="D33" s="308"/>
      <c r="E33" s="308"/>
      <c r="F33" s="308"/>
    </row>
    <row r="34" spans="1:6" ht="20.100000000000001" customHeight="1">
      <c r="A34" s="309"/>
      <c r="B34" s="309"/>
      <c r="C34" s="309"/>
      <c r="D34" s="308"/>
      <c r="E34" s="308"/>
      <c r="F34" s="308"/>
    </row>
    <row r="35" spans="1:6" ht="20.100000000000001" customHeight="1">
      <c r="A35" s="307"/>
      <c r="B35" s="307"/>
      <c r="C35" s="307"/>
      <c r="D35" s="308"/>
      <c r="E35" s="308"/>
      <c r="F35" s="308"/>
    </row>
    <row r="36" spans="1:6" ht="20.100000000000001" customHeight="1">
      <c r="A36" s="171"/>
      <c r="B36" s="171"/>
      <c r="C36" s="171"/>
      <c r="D36" s="171"/>
      <c r="E36" s="171"/>
      <c r="F36" s="171"/>
    </row>
  </sheetData>
  <mergeCells count="42">
    <mergeCell ref="D17:F17"/>
    <mergeCell ref="A11:A16"/>
    <mergeCell ref="B11:B12"/>
    <mergeCell ref="A22:B22"/>
    <mergeCell ref="C22:D22"/>
    <mergeCell ref="B14:C14"/>
    <mergeCell ref="B15:C15"/>
    <mergeCell ref="B16:C16"/>
    <mergeCell ref="B13:C13"/>
    <mergeCell ref="D18:F18"/>
    <mergeCell ref="A18:C18"/>
    <mergeCell ref="A17:B17"/>
    <mergeCell ref="D15:F15"/>
    <mergeCell ref="D16:F16"/>
    <mergeCell ref="A23:B23"/>
    <mergeCell ref="A24:B24"/>
    <mergeCell ref="A25:B25"/>
    <mergeCell ref="A26:B26"/>
    <mergeCell ref="A27:B27"/>
    <mergeCell ref="C23:D23"/>
    <mergeCell ref="C24:D24"/>
    <mergeCell ref="C25:D25"/>
    <mergeCell ref="C26:D26"/>
    <mergeCell ref="C27:D27"/>
    <mergeCell ref="A35:C35"/>
    <mergeCell ref="D35:F35"/>
    <mergeCell ref="A34:C34"/>
    <mergeCell ref="D34:F34"/>
    <mergeCell ref="A31:C31"/>
    <mergeCell ref="D31:F31"/>
    <mergeCell ref="D32:F32"/>
    <mergeCell ref="D33:F33"/>
    <mergeCell ref="A32:B33"/>
    <mergeCell ref="A3:F4"/>
    <mergeCell ref="D13:F13"/>
    <mergeCell ref="D14:F14"/>
    <mergeCell ref="D12:F12"/>
    <mergeCell ref="E7:F7"/>
    <mergeCell ref="E8:F8"/>
    <mergeCell ref="D11:F11"/>
    <mergeCell ref="B7:C7"/>
    <mergeCell ref="B8:C8"/>
  </mergeCells>
  <phoneticPr fontId="1"/>
  <dataValidations count="1">
    <dataValidation type="list" allowBlank="1" showInputMessage="1" showErrorMessage="1" sqref="C24:D24" xr:uid="{D6E8A559-3696-40DD-B8B8-E77FED54BA62}">
      <formula1>$H$29:$H$30</formula1>
    </dataValidation>
  </dataValidations>
  <pageMargins left="0.7" right="0.7" top="0.75" bottom="0.75" header="0.3" footer="0.3"/>
  <pageSetup paperSize="9" scale="7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DD1B0-DAA7-4F1D-93D9-44C757DD03FF}">
  <sheetPr>
    <tabColor rgb="FFFF0000"/>
    <pageSetUpPr fitToPage="1"/>
  </sheetPr>
  <dimension ref="A1:T56"/>
  <sheetViews>
    <sheetView view="pageBreakPreview" zoomScaleNormal="100" zoomScaleSheetLayoutView="100" workbookViewId="0">
      <selection activeCell="Q18" sqref="Q18"/>
    </sheetView>
  </sheetViews>
  <sheetFormatPr defaultRowHeight="13.5"/>
  <cols>
    <col min="1" max="1" width="22.125" style="8" customWidth="1"/>
    <col min="2" max="2" width="19.75" style="8" customWidth="1"/>
    <col min="3" max="3" width="7" style="8" customWidth="1"/>
    <col min="4" max="4" width="17.625" style="8" customWidth="1"/>
    <col min="5" max="5" width="5.875" style="8" customWidth="1"/>
    <col min="6" max="6" width="11.875" style="8" customWidth="1"/>
    <col min="7" max="7" width="6.875" style="8" customWidth="1"/>
    <col min="8" max="8" width="6.375" style="8" customWidth="1"/>
    <col min="9" max="10" width="7.125" style="8" customWidth="1"/>
    <col min="11" max="11" width="12.875" style="8" customWidth="1"/>
    <col min="12" max="12" width="12.125" style="8" customWidth="1"/>
    <col min="13" max="15" width="12.875" style="8" customWidth="1"/>
    <col min="16" max="16" width="14.5" style="8" customWidth="1"/>
    <col min="17" max="17" width="22" style="8" customWidth="1"/>
    <col min="18" max="16384" width="9" style="8"/>
  </cols>
  <sheetData>
    <row r="1" spans="1:19">
      <c r="A1" s="8" t="s">
        <v>358</v>
      </c>
    </row>
    <row r="2" spans="1:19" ht="18" customHeight="1">
      <c r="A2" s="337" t="str">
        <f>"令和"&amp;DBCS(TEXT('1号(交付申請)'!W6,"e"))&amp;"年度富山県介護テクノロジー定着支援事業　補助金所要額調書（(1)介護テクノロジー等の導入支援事業【介護ロボット等】）"</f>
        <v>令和８年度富山県介護テクノロジー定着支援事業　補助金所要額調書（(1)介護テクノロジー等の導入支援事業【介護ロボット等】）</v>
      </c>
      <c r="B2" s="337"/>
      <c r="C2" s="337"/>
      <c r="D2" s="337"/>
      <c r="E2" s="337"/>
      <c r="F2" s="337"/>
      <c r="G2" s="337"/>
      <c r="H2" s="337"/>
      <c r="I2" s="337"/>
      <c r="J2" s="337"/>
      <c r="K2" s="337"/>
      <c r="L2" s="337"/>
      <c r="M2" s="337"/>
      <c r="N2" s="337"/>
      <c r="O2" s="337"/>
      <c r="P2" s="337"/>
    </row>
    <row r="3" spans="1:19" ht="14.25" thickBot="1"/>
    <row r="4" spans="1:19" ht="19.5" thickBot="1">
      <c r="M4" s="125" t="s">
        <v>18</v>
      </c>
      <c r="N4" s="345">
        <f>'1号(交付申請)'!F8</f>
        <v>0</v>
      </c>
      <c r="O4" s="346"/>
      <c r="P4" s="347"/>
    </row>
    <row r="6" spans="1:19">
      <c r="P6" s="132" t="s">
        <v>249</v>
      </c>
    </row>
    <row r="7" spans="1:19" s="130" customFormat="1" ht="15.75" customHeight="1">
      <c r="A7" s="343" t="s">
        <v>31</v>
      </c>
      <c r="B7" s="343" t="s">
        <v>359</v>
      </c>
      <c r="C7" s="344" t="s">
        <v>385</v>
      </c>
      <c r="D7" s="343" t="s">
        <v>360</v>
      </c>
      <c r="E7" s="343"/>
      <c r="F7" s="343" t="s">
        <v>361</v>
      </c>
      <c r="G7" s="325" t="s">
        <v>363</v>
      </c>
      <c r="H7" s="341"/>
      <c r="I7" s="341"/>
      <c r="J7" s="326"/>
      <c r="K7" s="342" t="s">
        <v>362</v>
      </c>
      <c r="L7" s="344" t="s">
        <v>384</v>
      </c>
      <c r="M7" s="342" t="s">
        <v>324</v>
      </c>
      <c r="N7" s="342" t="s">
        <v>380</v>
      </c>
      <c r="O7" s="342" t="s">
        <v>323</v>
      </c>
      <c r="P7" s="342" t="s">
        <v>399</v>
      </c>
    </row>
    <row r="8" spans="1:19" s="130" customFormat="1" ht="15.75" customHeight="1">
      <c r="A8" s="343"/>
      <c r="B8" s="343"/>
      <c r="C8" s="342"/>
      <c r="D8" s="343"/>
      <c r="E8" s="343"/>
      <c r="F8" s="343"/>
      <c r="G8" s="131" t="s">
        <v>283</v>
      </c>
      <c r="H8" s="131" t="s">
        <v>101</v>
      </c>
      <c r="I8" s="131" t="s">
        <v>103</v>
      </c>
      <c r="J8" s="348" t="s">
        <v>403</v>
      </c>
      <c r="K8" s="342"/>
      <c r="L8" s="342"/>
      <c r="M8" s="342"/>
      <c r="N8" s="342"/>
      <c r="O8" s="342"/>
      <c r="P8" s="342"/>
    </row>
    <row r="9" spans="1:19" s="130" customFormat="1" ht="15.75" customHeight="1">
      <c r="A9" s="343"/>
      <c r="B9" s="343"/>
      <c r="C9" s="342"/>
      <c r="D9" s="124" t="s">
        <v>32</v>
      </c>
      <c r="E9" s="124" t="s">
        <v>33</v>
      </c>
      <c r="F9" s="343"/>
      <c r="G9" s="131" t="s">
        <v>33</v>
      </c>
      <c r="H9" s="131" t="s">
        <v>33</v>
      </c>
      <c r="I9" s="131" t="s">
        <v>33</v>
      </c>
      <c r="J9" s="349"/>
      <c r="K9" s="342"/>
      <c r="L9" s="342"/>
      <c r="M9" s="342"/>
      <c r="N9" s="342"/>
      <c r="O9" s="342"/>
      <c r="P9" s="342"/>
    </row>
    <row r="10" spans="1:19" s="130" customFormat="1" ht="15.75" customHeight="1">
      <c r="A10" s="225"/>
      <c r="B10" s="225"/>
      <c r="C10" s="226"/>
      <c r="D10" s="225"/>
      <c r="E10" s="225"/>
      <c r="F10" s="225"/>
      <c r="G10" s="225"/>
      <c r="H10" s="225"/>
      <c r="I10" s="225"/>
      <c r="J10" s="225"/>
      <c r="K10" s="124" t="s">
        <v>373</v>
      </c>
      <c r="L10" s="140" t="s">
        <v>374</v>
      </c>
      <c r="M10" s="124" t="s">
        <v>375</v>
      </c>
      <c r="N10" s="140" t="s">
        <v>376</v>
      </c>
      <c r="O10" s="140" t="s">
        <v>377</v>
      </c>
      <c r="P10" s="131" t="s">
        <v>379</v>
      </c>
    </row>
    <row r="11" spans="1:19" ht="27" customHeight="1">
      <c r="A11" s="133"/>
      <c r="B11" s="134"/>
      <c r="C11" s="135"/>
      <c r="D11" s="133"/>
      <c r="E11" s="136"/>
      <c r="F11" s="139"/>
      <c r="G11" s="240"/>
      <c r="H11" s="240"/>
      <c r="I11" s="240"/>
      <c r="J11" s="137"/>
      <c r="K11" s="138"/>
      <c r="L11" s="138"/>
      <c r="M11" s="18">
        <f>K11-L11</f>
        <v>0</v>
      </c>
      <c r="N11" s="51">
        <f>ROUNDDOWN(M11*$R$23,-3)</f>
        <v>0</v>
      </c>
      <c r="O11" s="16" t="str">
        <f t="shared" ref="O11:O20" si="0">IFERROR((VLOOKUP(F11,$Q$11:$S$24,2,FALSE)*E11),"")</f>
        <v/>
      </c>
      <c r="P11" s="16">
        <f t="shared" ref="P11:P20" si="1">IFERROR(MIN(N11,O11),"")</f>
        <v>0</v>
      </c>
      <c r="Q11" s="8" t="s">
        <v>366</v>
      </c>
      <c r="R11" s="8">
        <v>1000000</v>
      </c>
      <c r="S11" s="8" t="str">
        <f>F11&amp;J11</f>
        <v/>
      </c>
    </row>
    <row r="12" spans="1:19" ht="27" customHeight="1">
      <c r="A12" s="133"/>
      <c r="B12" s="134"/>
      <c r="C12" s="135"/>
      <c r="D12" s="133"/>
      <c r="E12" s="136"/>
      <c r="F12" s="135"/>
      <c r="G12" s="240"/>
      <c r="H12" s="240"/>
      <c r="I12" s="240"/>
      <c r="J12" s="137"/>
      <c r="K12" s="138"/>
      <c r="L12" s="138"/>
      <c r="M12" s="18">
        <f t="shared" ref="M12:M20" si="2">K12-L12</f>
        <v>0</v>
      </c>
      <c r="N12" s="51">
        <f t="shared" ref="N12:N20" si="3">ROUNDDOWN(M12*$R$23,-3)</f>
        <v>0</v>
      </c>
      <c r="O12" s="16" t="str">
        <f t="shared" si="0"/>
        <v/>
      </c>
      <c r="P12" s="16">
        <f t="shared" si="1"/>
        <v>0</v>
      </c>
      <c r="Q12" s="8" t="s">
        <v>93</v>
      </c>
      <c r="R12" s="8">
        <v>300000</v>
      </c>
      <c r="S12" s="8" t="str">
        <f t="shared" ref="S12:S20" si="4">F12&amp;J12</f>
        <v/>
      </c>
    </row>
    <row r="13" spans="1:19" ht="27" customHeight="1">
      <c r="A13" s="133"/>
      <c r="B13" s="134"/>
      <c r="C13" s="135"/>
      <c r="D13" s="133"/>
      <c r="E13" s="136"/>
      <c r="F13" s="135"/>
      <c r="G13" s="240"/>
      <c r="H13" s="240"/>
      <c r="I13" s="240"/>
      <c r="J13" s="137"/>
      <c r="K13" s="138"/>
      <c r="L13" s="138"/>
      <c r="M13" s="18">
        <f t="shared" si="2"/>
        <v>0</v>
      </c>
      <c r="N13" s="51">
        <f t="shared" si="3"/>
        <v>0</v>
      </c>
      <c r="O13" s="16" t="str">
        <f t="shared" si="0"/>
        <v/>
      </c>
      <c r="P13" s="16">
        <f t="shared" si="1"/>
        <v>0</v>
      </c>
      <c r="Q13" s="8" t="s">
        <v>94</v>
      </c>
      <c r="R13" s="8">
        <v>300000</v>
      </c>
      <c r="S13" s="8" t="str">
        <f t="shared" si="4"/>
        <v/>
      </c>
    </row>
    <row r="14" spans="1:19" ht="27" customHeight="1">
      <c r="A14" s="133"/>
      <c r="B14" s="134"/>
      <c r="C14" s="135"/>
      <c r="D14" s="133"/>
      <c r="E14" s="136"/>
      <c r="F14" s="135"/>
      <c r="G14" s="240"/>
      <c r="H14" s="240"/>
      <c r="I14" s="240"/>
      <c r="J14" s="137"/>
      <c r="K14" s="138"/>
      <c r="L14" s="138"/>
      <c r="M14" s="18">
        <f t="shared" si="2"/>
        <v>0</v>
      </c>
      <c r="N14" s="51">
        <f t="shared" si="3"/>
        <v>0</v>
      </c>
      <c r="O14" s="16" t="str">
        <f t="shared" si="0"/>
        <v/>
      </c>
      <c r="P14" s="16">
        <f t="shared" si="1"/>
        <v>0</v>
      </c>
      <c r="Q14" s="8" t="s">
        <v>368</v>
      </c>
      <c r="R14" s="8">
        <v>300000</v>
      </c>
      <c r="S14" s="8" t="str">
        <f t="shared" si="4"/>
        <v/>
      </c>
    </row>
    <row r="15" spans="1:19" ht="27" customHeight="1">
      <c r="A15" s="133"/>
      <c r="B15" s="134"/>
      <c r="C15" s="135"/>
      <c r="D15" s="133"/>
      <c r="E15" s="136"/>
      <c r="F15" s="135"/>
      <c r="G15" s="240"/>
      <c r="H15" s="240"/>
      <c r="I15" s="240"/>
      <c r="J15" s="137"/>
      <c r="K15" s="138"/>
      <c r="L15" s="138"/>
      <c r="M15" s="18">
        <f t="shared" si="2"/>
        <v>0</v>
      </c>
      <c r="N15" s="51">
        <f t="shared" si="3"/>
        <v>0</v>
      </c>
      <c r="O15" s="16" t="str">
        <f t="shared" si="0"/>
        <v/>
      </c>
      <c r="P15" s="16">
        <f t="shared" si="1"/>
        <v>0</v>
      </c>
      <c r="Q15" s="8" t="s">
        <v>369</v>
      </c>
      <c r="R15" s="8">
        <v>300000</v>
      </c>
      <c r="S15" s="8" t="str">
        <f t="shared" si="4"/>
        <v/>
      </c>
    </row>
    <row r="16" spans="1:19" ht="27" customHeight="1">
      <c r="A16" s="133"/>
      <c r="B16" s="134"/>
      <c r="C16" s="135"/>
      <c r="D16" s="133"/>
      <c r="E16" s="136"/>
      <c r="F16" s="135"/>
      <c r="G16" s="240"/>
      <c r="H16" s="240"/>
      <c r="I16" s="240"/>
      <c r="J16" s="137"/>
      <c r="K16" s="138"/>
      <c r="L16" s="138"/>
      <c r="M16" s="18">
        <f t="shared" si="2"/>
        <v>0</v>
      </c>
      <c r="N16" s="51">
        <f t="shared" si="3"/>
        <v>0</v>
      </c>
      <c r="O16" s="16" t="str">
        <f t="shared" si="0"/>
        <v/>
      </c>
      <c r="P16" s="16">
        <f t="shared" si="1"/>
        <v>0</v>
      </c>
      <c r="Q16" s="8" t="s">
        <v>367</v>
      </c>
      <c r="R16" s="8">
        <v>1000000</v>
      </c>
      <c r="S16" s="8" t="str">
        <f t="shared" si="4"/>
        <v/>
      </c>
    </row>
    <row r="17" spans="1:20" ht="27" customHeight="1">
      <c r="A17" s="133"/>
      <c r="B17" s="134"/>
      <c r="C17" s="135"/>
      <c r="D17" s="133"/>
      <c r="E17" s="136"/>
      <c r="F17" s="135"/>
      <c r="G17" s="240"/>
      <c r="H17" s="240"/>
      <c r="I17" s="240"/>
      <c r="J17" s="137"/>
      <c r="K17" s="138"/>
      <c r="L17" s="138"/>
      <c r="M17" s="18">
        <f t="shared" si="2"/>
        <v>0</v>
      </c>
      <c r="N17" s="51">
        <f t="shared" si="3"/>
        <v>0</v>
      </c>
      <c r="O17" s="16" t="str">
        <f t="shared" si="0"/>
        <v/>
      </c>
      <c r="P17" s="16">
        <f t="shared" si="1"/>
        <v>0</v>
      </c>
      <c r="Q17" s="8" t="s">
        <v>473</v>
      </c>
      <c r="R17" s="8">
        <v>1000000</v>
      </c>
      <c r="S17" s="8" t="str">
        <f t="shared" si="4"/>
        <v/>
      </c>
    </row>
    <row r="18" spans="1:20" ht="27" customHeight="1">
      <c r="A18" s="133"/>
      <c r="B18" s="134"/>
      <c r="C18" s="135"/>
      <c r="D18" s="133"/>
      <c r="E18" s="136"/>
      <c r="F18" s="135"/>
      <c r="G18" s="240"/>
      <c r="H18" s="240"/>
      <c r="I18" s="240"/>
      <c r="J18" s="137"/>
      <c r="K18" s="138"/>
      <c r="L18" s="138"/>
      <c r="M18" s="18">
        <f t="shared" si="2"/>
        <v>0</v>
      </c>
      <c r="N18" s="51">
        <f t="shared" si="3"/>
        <v>0</v>
      </c>
      <c r="O18" s="16" t="str">
        <f t="shared" si="0"/>
        <v/>
      </c>
      <c r="P18" s="16">
        <f t="shared" si="1"/>
        <v>0</v>
      </c>
      <c r="Q18" s="8" t="s">
        <v>364</v>
      </c>
      <c r="R18" s="8">
        <v>300000</v>
      </c>
      <c r="S18" s="8" t="str">
        <f t="shared" si="4"/>
        <v/>
      </c>
    </row>
    <row r="19" spans="1:20" ht="27" customHeight="1">
      <c r="A19" s="133"/>
      <c r="B19" s="134"/>
      <c r="C19" s="135"/>
      <c r="D19" s="133"/>
      <c r="E19" s="136"/>
      <c r="F19" s="135"/>
      <c r="G19" s="240"/>
      <c r="H19" s="240"/>
      <c r="I19" s="240"/>
      <c r="J19" s="137"/>
      <c r="K19" s="138"/>
      <c r="L19" s="138"/>
      <c r="M19" s="18">
        <f t="shared" si="2"/>
        <v>0</v>
      </c>
      <c r="N19" s="51">
        <f t="shared" si="3"/>
        <v>0</v>
      </c>
      <c r="O19" s="16" t="str">
        <f t="shared" si="0"/>
        <v/>
      </c>
      <c r="P19" s="16">
        <f t="shared" si="1"/>
        <v>0</v>
      </c>
      <c r="Q19" s="8" t="s">
        <v>370</v>
      </c>
      <c r="R19" s="8">
        <v>300000</v>
      </c>
      <c r="S19" s="8" t="str">
        <f t="shared" si="4"/>
        <v/>
      </c>
    </row>
    <row r="20" spans="1:20" ht="27" customHeight="1" thickBot="1">
      <c r="A20" s="141"/>
      <c r="B20" s="142"/>
      <c r="C20" s="143"/>
      <c r="D20" s="141"/>
      <c r="E20" s="144"/>
      <c r="F20" s="143"/>
      <c r="G20" s="241"/>
      <c r="H20" s="241"/>
      <c r="I20" s="241"/>
      <c r="J20" s="145"/>
      <c r="K20" s="146"/>
      <c r="L20" s="146"/>
      <c r="M20" s="147">
        <f t="shared" si="2"/>
        <v>0</v>
      </c>
      <c r="N20" s="148">
        <f t="shared" si="3"/>
        <v>0</v>
      </c>
      <c r="O20" s="17" t="str">
        <f t="shared" si="0"/>
        <v/>
      </c>
      <c r="P20" s="17">
        <f t="shared" si="1"/>
        <v>0</v>
      </c>
      <c r="Q20" s="8" t="s">
        <v>371</v>
      </c>
      <c r="R20" s="8">
        <v>300000</v>
      </c>
      <c r="S20" s="8" t="str">
        <f t="shared" si="4"/>
        <v/>
      </c>
    </row>
    <row r="21" spans="1:20" ht="27.75" customHeight="1" thickTop="1">
      <c r="A21" s="338" t="s">
        <v>378</v>
      </c>
      <c r="B21" s="339"/>
      <c r="C21" s="339"/>
      <c r="D21" s="339"/>
      <c r="E21" s="339"/>
      <c r="F21" s="340"/>
      <c r="G21" s="149">
        <f>SUM(G11:G20)</f>
        <v>0</v>
      </c>
      <c r="H21" s="149">
        <f t="shared" ref="H21:P21" si="5">SUM(H11:H20)</f>
        <v>0</v>
      </c>
      <c r="I21" s="149">
        <f t="shared" si="5"/>
        <v>0</v>
      </c>
      <c r="J21" s="149"/>
      <c r="K21" s="150">
        <f t="shared" si="5"/>
        <v>0</v>
      </c>
      <c r="L21" s="150">
        <f t="shared" si="5"/>
        <v>0</v>
      </c>
      <c r="M21" s="150">
        <f t="shared" si="5"/>
        <v>0</v>
      </c>
      <c r="N21" s="150">
        <f t="shared" si="5"/>
        <v>0</v>
      </c>
      <c r="O21" s="151"/>
      <c r="P21" s="150">
        <f t="shared" si="5"/>
        <v>0</v>
      </c>
      <c r="Q21" s="8" t="s">
        <v>365</v>
      </c>
      <c r="R21" s="8">
        <v>1000000</v>
      </c>
    </row>
    <row r="22" spans="1:20" ht="14.25" customHeight="1" thickBot="1">
      <c r="A22" s="8" t="s">
        <v>372</v>
      </c>
      <c r="Q22" s="8" t="s">
        <v>35</v>
      </c>
      <c r="R22" s="8">
        <v>2000000</v>
      </c>
      <c r="S22" s="8">
        <v>10000000</v>
      </c>
      <c r="T22" s="8" t="s">
        <v>416</v>
      </c>
    </row>
    <row r="23" spans="1:20" ht="14.25" customHeight="1">
      <c r="A23" s="11" t="s">
        <v>466</v>
      </c>
      <c r="N23" s="156" t="s">
        <v>400</v>
      </c>
      <c r="O23" s="123" t="s">
        <v>397</v>
      </c>
      <c r="P23" s="154" t="s">
        <v>381</v>
      </c>
      <c r="Q23" s="8" t="s">
        <v>233</v>
      </c>
      <c r="R23" s="8">
        <f>4/5</f>
        <v>0.8</v>
      </c>
    </row>
    <row r="24" spans="1:20" ht="14.25" customHeight="1">
      <c r="A24" s="11" t="s">
        <v>467</v>
      </c>
      <c r="N24" s="124" t="s">
        <v>401</v>
      </c>
      <c r="O24" s="123" t="s">
        <v>382</v>
      </c>
      <c r="P24" s="155" t="s">
        <v>383</v>
      </c>
    </row>
    <row r="25" spans="1:20" ht="14.25" customHeight="1">
      <c r="N25" s="352">
        <f>P21</f>
        <v>0</v>
      </c>
      <c r="O25" s="350">
        <f>IF(COUNTIF($F$11:$F$20,$Q$14)&gt;=1,S22,R22)</f>
        <v>2000000</v>
      </c>
      <c r="P25" s="354">
        <f>MIN(N25,O25)</f>
        <v>0</v>
      </c>
    </row>
    <row r="26" spans="1:20" ht="14.25" customHeight="1" thickBot="1">
      <c r="N26" s="353"/>
      <c r="O26" s="351"/>
      <c r="P26" s="355"/>
    </row>
    <row r="27" spans="1:20" ht="14.25">
      <c r="N27" s="152"/>
      <c r="O27" s="153"/>
      <c r="P27" s="152"/>
    </row>
    <row r="28" spans="1:20">
      <c r="A28" s="11" t="s">
        <v>36</v>
      </c>
      <c r="B28" s="12"/>
      <c r="C28" s="12"/>
      <c r="D28" s="11" t="s">
        <v>334</v>
      </c>
      <c r="E28" s="11" t="s">
        <v>417</v>
      </c>
      <c r="G28" s="12"/>
      <c r="H28" s="12"/>
      <c r="I28" s="12"/>
      <c r="J28" s="12"/>
    </row>
    <row r="29" spans="1:20">
      <c r="A29" s="11" t="s">
        <v>37</v>
      </c>
      <c r="B29" s="12"/>
      <c r="C29" s="12"/>
      <c r="D29" s="11" t="s">
        <v>335</v>
      </c>
      <c r="E29" s="11" t="s">
        <v>419</v>
      </c>
      <c r="G29" s="12"/>
      <c r="H29" s="12"/>
      <c r="I29" s="12"/>
      <c r="J29" s="12"/>
    </row>
    <row r="30" spans="1:20">
      <c r="A30" s="11" t="s">
        <v>38</v>
      </c>
      <c r="B30" s="12"/>
      <c r="C30" s="12"/>
      <c r="D30" s="11" t="s">
        <v>336</v>
      </c>
      <c r="E30" s="11"/>
      <c r="G30" s="12"/>
      <c r="H30" s="12"/>
      <c r="I30" s="12"/>
      <c r="J30" s="12"/>
    </row>
    <row r="31" spans="1:20">
      <c r="A31" s="13" t="s">
        <v>39</v>
      </c>
      <c r="B31" s="13"/>
      <c r="C31" s="13"/>
      <c r="D31" s="13" t="s">
        <v>337</v>
      </c>
      <c r="E31" s="13"/>
      <c r="G31" s="13"/>
      <c r="H31" s="13"/>
      <c r="I31" s="13"/>
      <c r="J31" s="13"/>
    </row>
    <row r="32" spans="1:20">
      <c r="A32" s="11" t="s">
        <v>40</v>
      </c>
      <c r="B32" s="11"/>
      <c r="C32" s="11"/>
      <c r="D32" s="11" t="s">
        <v>338</v>
      </c>
      <c r="E32" s="11"/>
      <c r="G32" s="11"/>
      <c r="H32" s="11"/>
      <c r="I32" s="11"/>
      <c r="J32" s="11"/>
    </row>
    <row r="33" spans="1:10">
      <c r="A33" s="14" t="s">
        <v>41</v>
      </c>
      <c r="B33" s="14"/>
      <c r="C33" s="14"/>
      <c r="D33" s="14" t="s">
        <v>339</v>
      </c>
      <c r="E33" s="14"/>
      <c r="G33" s="14"/>
      <c r="H33" s="14"/>
      <c r="I33" s="14"/>
      <c r="J33" s="14"/>
    </row>
    <row r="34" spans="1:10">
      <c r="A34" s="14" t="s">
        <v>42</v>
      </c>
      <c r="B34" s="14"/>
      <c r="C34" s="14"/>
      <c r="D34" s="14" t="s">
        <v>341</v>
      </c>
      <c r="E34" s="14"/>
      <c r="G34" s="14"/>
      <c r="H34" s="14"/>
      <c r="I34" s="14"/>
      <c r="J34" s="14"/>
    </row>
    <row r="35" spans="1:10">
      <c r="A35" s="14" t="s">
        <v>43</v>
      </c>
      <c r="B35" s="14"/>
      <c r="C35" s="14"/>
      <c r="D35" s="14" t="s">
        <v>340</v>
      </c>
      <c r="E35" s="14"/>
      <c r="G35" s="14"/>
      <c r="H35" s="14"/>
      <c r="I35" s="14"/>
      <c r="J35" s="14"/>
    </row>
    <row r="36" spans="1:10">
      <c r="A36" s="14" t="s">
        <v>44</v>
      </c>
      <c r="B36" s="14"/>
      <c r="C36" s="14"/>
      <c r="D36" s="14" t="s">
        <v>342</v>
      </c>
      <c r="E36" s="14"/>
      <c r="G36" s="14"/>
      <c r="H36" s="14"/>
      <c r="I36" s="14"/>
      <c r="J36" s="14"/>
    </row>
    <row r="37" spans="1:10">
      <c r="A37" s="14" t="s">
        <v>45</v>
      </c>
      <c r="B37" s="14"/>
      <c r="C37" s="14"/>
      <c r="D37" s="14" t="s">
        <v>343</v>
      </c>
      <c r="E37" s="14"/>
      <c r="G37" s="14"/>
      <c r="H37" s="14"/>
      <c r="I37" s="14"/>
      <c r="J37" s="14"/>
    </row>
    <row r="38" spans="1:10">
      <c r="A38" s="14" t="s">
        <v>46</v>
      </c>
      <c r="B38" s="14"/>
      <c r="C38" s="14"/>
      <c r="D38" s="14" t="s">
        <v>344</v>
      </c>
      <c r="E38" s="14"/>
      <c r="G38" s="14"/>
      <c r="H38" s="14"/>
      <c r="I38" s="14"/>
      <c r="J38" s="14"/>
    </row>
    <row r="39" spans="1:10">
      <c r="A39" s="14" t="s">
        <v>47</v>
      </c>
      <c r="B39" s="14"/>
      <c r="C39" s="14"/>
      <c r="D39" s="14" t="s">
        <v>345</v>
      </c>
      <c r="E39" s="14"/>
      <c r="G39" s="14"/>
      <c r="H39" s="14"/>
      <c r="I39" s="14"/>
      <c r="J39" s="14"/>
    </row>
    <row r="40" spans="1:10">
      <c r="A40" s="14" t="s">
        <v>48</v>
      </c>
      <c r="B40" s="14"/>
      <c r="C40" s="14"/>
      <c r="D40" s="14" t="s">
        <v>346</v>
      </c>
      <c r="E40" s="14"/>
      <c r="G40" s="14"/>
      <c r="H40" s="14"/>
      <c r="I40" s="14"/>
      <c r="J40" s="14"/>
    </row>
    <row r="41" spans="1:10">
      <c r="A41" s="14" t="s">
        <v>49</v>
      </c>
      <c r="B41" s="14"/>
      <c r="C41" s="14"/>
      <c r="D41" s="14" t="s">
        <v>347</v>
      </c>
      <c r="E41" s="14"/>
      <c r="G41" s="14"/>
      <c r="H41" s="14"/>
      <c r="I41" s="14"/>
      <c r="J41" s="14"/>
    </row>
    <row r="42" spans="1:10">
      <c r="A42" s="14" t="s">
        <v>50</v>
      </c>
      <c r="B42" s="14"/>
      <c r="C42" s="14"/>
      <c r="D42" s="14" t="s">
        <v>348</v>
      </c>
      <c r="E42" s="14"/>
      <c r="G42" s="14"/>
      <c r="H42" s="14"/>
      <c r="I42" s="14"/>
      <c r="J42" s="14"/>
    </row>
    <row r="43" spans="1:10">
      <c r="A43" s="14" t="s">
        <v>51</v>
      </c>
      <c r="B43" s="14"/>
      <c r="C43" s="14"/>
      <c r="D43" s="14"/>
      <c r="E43" s="14"/>
      <c r="G43" s="14"/>
      <c r="H43" s="14"/>
      <c r="I43" s="14"/>
      <c r="J43" s="14"/>
    </row>
    <row r="44" spans="1:10">
      <c r="A44" s="14" t="s">
        <v>52</v>
      </c>
      <c r="B44" s="14"/>
      <c r="C44" s="14"/>
      <c r="D44" s="14"/>
      <c r="E44" s="14"/>
      <c r="G44" s="14"/>
      <c r="H44" s="14"/>
      <c r="I44" s="14"/>
      <c r="J44" s="14"/>
    </row>
    <row r="45" spans="1:10">
      <c r="A45" s="14" t="s">
        <v>53</v>
      </c>
      <c r="B45" s="14"/>
      <c r="C45" s="14"/>
      <c r="D45" s="14"/>
      <c r="E45" s="14"/>
      <c r="G45" s="14"/>
      <c r="H45" s="14"/>
      <c r="I45" s="14"/>
      <c r="J45" s="14"/>
    </row>
    <row r="46" spans="1:10">
      <c r="A46" s="14" t="s">
        <v>54</v>
      </c>
      <c r="B46" s="14"/>
      <c r="C46" s="14"/>
      <c r="D46" s="14"/>
      <c r="E46" s="14"/>
      <c r="G46" s="14"/>
      <c r="H46" s="14"/>
      <c r="I46" s="14"/>
      <c r="J46" s="14"/>
    </row>
    <row r="47" spans="1:10">
      <c r="A47" s="14" t="s">
        <v>55</v>
      </c>
      <c r="B47" s="14"/>
      <c r="C47" s="14"/>
      <c r="D47" s="14"/>
      <c r="E47" s="14"/>
      <c r="G47" s="14"/>
      <c r="H47" s="14"/>
      <c r="I47" s="14"/>
      <c r="J47" s="14"/>
    </row>
    <row r="48" spans="1:10">
      <c r="A48" s="14" t="s">
        <v>56</v>
      </c>
      <c r="B48" s="14"/>
      <c r="C48" s="14"/>
      <c r="D48" s="14"/>
      <c r="E48" s="14"/>
      <c r="G48" s="14"/>
      <c r="H48" s="14"/>
      <c r="I48" s="14"/>
      <c r="J48" s="14"/>
    </row>
    <row r="49" spans="1:10">
      <c r="A49" s="14" t="s">
        <v>57</v>
      </c>
      <c r="B49" s="14"/>
      <c r="C49" s="14"/>
      <c r="D49" s="14"/>
      <c r="E49" s="14"/>
      <c r="G49" s="14"/>
      <c r="H49" s="14"/>
      <c r="I49" s="14"/>
      <c r="J49" s="14"/>
    </row>
    <row r="50" spans="1:10">
      <c r="A50" s="14" t="s">
        <v>58</v>
      </c>
      <c r="B50" s="14"/>
      <c r="C50" s="14"/>
      <c r="D50" s="14"/>
      <c r="E50" s="14"/>
      <c r="G50" s="14"/>
      <c r="H50" s="14"/>
      <c r="I50" s="14"/>
      <c r="J50" s="14"/>
    </row>
    <row r="51" spans="1:10">
      <c r="A51" s="14" t="s">
        <v>463</v>
      </c>
      <c r="B51" s="14"/>
      <c r="C51" s="14"/>
      <c r="D51" s="14"/>
      <c r="E51" s="14"/>
      <c r="G51" s="14"/>
      <c r="H51" s="14"/>
      <c r="I51" s="14"/>
      <c r="J51" s="14"/>
    </row>
    <row r="52" spans="1:10">
      <c r="A52" s="14" t="s">
        <v>34</v>
      </c>
      <c r="B52" s="14"/>
      <c r="C52" s="14"/>
      <c r="D52" s="14"/>
      <c r="E52" s="14"/>
      <c r="G52" s="14"/>
      <c r="H52" s="14"/>
      <c r="I52" s="14"/>
      <c r="J52" s="14"/>
    </row>
    <row r="53" spans="1:10">
      <c r="A53" s="14" t="s">
        <v>59</v>
      </c>
      <c r="B53" s="14"/>
      <c r="C53" s="14"/>
      <c r="D53" s="14"/>
      <c r="E53" s="14"/>
      <c r="G53" s="14"/>
      <c r="H53" s="14"/>
      <c r="I53" s="14"/>
      <c r="J53" s="14"/>
    </row>
    <row r="54" spans="1:10">
      <c r="A54" s="14" t="s">
        <v>60</v>
      </c>
      <c r="B54" s="14"/>
      <c r="C54" s="14"/>
      <c r="D54" s="14"/>
      <c r="E54" s="14"/>
      <c r="G54" s="14"/>
      <c r="H54" s="14"/>
      <c r="I54" s="14"/>
      <c r="J54" s="14"/>
    </row>
    <row r="55" spans="1:10">
      <c r="A55" s="15" t="s">
        <v>234</v>
      </c>
      <c r="B55" s="15"/>
      <c r="C55" s="14"/>
      <c r="D55" s="14"/>
      <c r="E55" s="14"/>
      <c r="G55" s="14"/>
      <c r="H55" s="14"/>
      <c r="I55" s="14"/>
      <c r="J55" s="14"/>
    </row>
    <row r="56" spans="1:10">
      <c r="A56" s="15" t="s">
        <v>235</v>
      </c>
      <c r="B56" s="15"/>
      <c r="C56" s="14"/>
      <c r="D56" s="14"/>
      <c r="E56" s="14"/>
      <c r="G56" s="14"/>
      <c r="H56" s="14"/>
      <c r="I56" s="14"/>
      <c r="J56" s="14"/>
    </row>
  </sheetData>
  <mergeCells count="19">
    <mergeCell ref="O25:O26"/>
    <mergeCell ref="N25:N26"/>
    <mergeCell ref="P25:P26"/>
    <mergeCell ref="A2:P2"/>
    <mergeCell ref="A21:F21"/>
    <mergeCell ref="G7:J7"/>
    <mergeCell ref="N7:N9"/>
    <mergeCell ref="O7:O9"/>
    <mergeCell ref="P7:P9"/>
    <mergeCell ref="A7:A9"/>
    <mergeCell ref="B7:B9"/>
    <mergeCell ref="C7:C9"/>
    <mergeCell ref="D7:E8"/>
    <mergeCell ref="F7:F9"/>
    <mergeCell ref="K7:K9"/>
    <mergeCell ref="L7:L9"/>
    <mergeCell ref="M7:M9"/>
    <mergeCell ref="N4:P4"/>
    <mergeCell ref="J8:J9"/>
  </mergeCells>
  <phoneticPr fontId="1"/>
  <dataValidations count="6">
    <dataValidation type="list" allowBlank="1" showInputMessage="1" showErrorMessage="1" sqref="B11:B20" xr:uid="{35785EB0-8935-4879-AED9-371240D32543}">
      <formula1>$A$28:$A$56</formula1>
    </dataValidation>
    <dataValidation type="list" allowBlank="1" showInputMessage="1" showErrorMessage="1" sqref="C11:C20" xr:uid="{DA0303AB-7A7E-48D9-8CF9-1DCE244316CA}">
      <formula1>$D$28:$D$42</formula1>
    </dataValidation>
    <dataValidation type="list" allowBlank="1" showInputMessage="1" showErrorMessage="1" sqref="J11:J20" xr:uid="{9304E650-D6B6-4424-B0A6-AC9BDCA9615A}">
      <formula1>$E$28:$E$29</formula1>
    </dataValidation>
    <dataValidation type="list" allowBlank="1" showInputMessage="1" showErrorMessage="1" sqref="F11:F20" xr:uid="{AFD2EB29-C602-4853-8CEC-A1A3F8D4ADD3}">
      <formula1>$Q$11:$Q$21</formula1>
    </dataValidation>
    <dataValidation type="decimal" allowBlank="1" showInputMessage="1" showErrorMessage="1" sqref="E11:E20 G11:I20" xr:uid="{CE668472-360C-4909-A462-8C25A3BEA4B6}">
      <formula1>0</formula1>
      <formula2>999</formula2>
    </dataValidation>
    <dataValidation type="whole" allowBlank="1" showInputMessage="1" showErrorMessage="1" sqref="K11:L20" xr:uid="{C48A63C5-D3D4-47B0-A475-B46B494AD490}">
      <formula1>0</formula1>
      <formula2>99999999999</formula2>
    </dataValidation>
  </dataValidations>
  <pageMargins left="0.7" right="0.7" top="0.75" bottom="0.75" header="0.3" footer="0.3"/>
  <pageSetup paperSize="9" scale="63"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6B371-7D8D-4A1E-BCEE-32BFB14BE696}">
  <sheetPr>
    <tabColor rgb="FFFF0000"/>
    <pageSetUpPr fitToPage="1"/>
  </sheetPr>
  <dimension ref="A1:X56"/>
  <sheetViews>
    <sheetView view="pageBreakPreview" zoomScaleNormal="100" zoomScaleSheetLayoutView="100" workbookViewId="0">
      <selection activeCell="L11" sqref="L11"/>
    </sheetView>
  </sheetViews>
  <sheetFormatPr defaultRowHeight="13.5" outlineLevelCol="1"/>
  <cols>
    <col min="1" max="1" width="22.125" style="8" customWidth="1"/>
    <col min="2" max="2" width="19.75" style="8" customWidth="1"/>
    <col min="3" max="3" width="7.5" style="8" hidden="1" customWidth="1" outlineLevel="1"/>
    <col min="4" max="4" width="7" style="8" customWidth="1" collapsed="1"/>
    <col min="5" max="5" width="7" style="8" customWidth="1"/>
    <col min="6" max="6" width="17.625" style="8" customWidth="1"/>
    <col min="7" max="7" width="6.875" style="8" customWidth="1"/>
    <col min="8" max="8" width="6.375" style="8" customWidth="1"/>
    <col min="9" max="9" width="7.125" style="8" customWidth="1"/>
    <col min="10" max="10" width="7.125" style="8" hidden="1" customWidth="1" outlineLevel="1"/>
    <col min="11" max="11" width="7.125" style="8" customWidth="1" collapsed="1"/>
    <col min="12" max="12" width="7.125" style="8" customWidth="1"/>
    <col min="13" max="14" width="7.125" style="8" hidden="1" customWidth="1" outlineLevel="1"/>
    <col min="15" max="15" width="12.875" style="8" customWidth="1" collapsed="1"/>
    <col min="16" max="16" width="12.125" style="8" customWidth="1"/>
    <col min="17" max="17" width="12.375" style="8" customWidth="1"/>
    <col min="18" max="18" width="12.125" style="8" customWidth="1"/>
    <col min="19" max="21" width="12.875" style="8" customWidth="1"/>
    <col min="22" max="22" width="14.5" style="8" customWidth="1"/>
    <col min="23" max="23" width="17.125" style="8" customWidth="1"/>
    <col min="24" max="16384" width="9" style="8"/>
  </cols>
  <sheetData>
    <row r="1" spans="1:24">
      <c r="A1" s="8" t="s">
        <v>358</v>
      </c>
    </row>
    <row r="2" spans="1:24" ht="18" customHeight="1">
      <c r="A2" s="337" t="str">
        <f>"令和"&amp;DBCS(TEXT('1号(交付申請)'!W6,"e"))&amp;"年度富山県介護テクノロジー定着支援事業　補助金所要額調書（(1)介護テクノロジー等の導入支援事業【介護ソフト等】）"</f>
        <v>令和８年度富山県介護テクノロジー定着支援事業　補助金所要額調書（(1)介護テクノロジー等の導入支援事業【介護ソフト等】）</v>
      </c>
      <c r="B2" s="337"/>
      <c r="C2" s="337"/>
      <c r="D2" s="337"/>
      <c r="E2" s="337"/>
      <c r="F2" s="337"/>
      <c r="G2" s="337"/>
      <c r="H2" s="337"/>
      <c r="I2" s="337"/>
      <c r="J2" s="337"/>
      <c r="K2" s="337"/>
      <c r="L2" s="337"/>
      <c r="M2" s="337"/>
      <c r="N2" s="337"/>
      <c r="O2" s="337"/>
      <c r="P2" s="337"/>
      <c r="Q2" s="337"/>
      <c r="R2" s="337"/>
      <c r="S2" s="337"/>
      <c r="T2" s="337"/>
      <c r="U2" s="337"/>
      <c r="V2" s="337"/>
    </row>
    <row r="3" spans="1:24" ht="14.25" thickBot="1"/>
    <row r="4" spans="1:24" ht="19.5" thickBot="1">
      <c r="S4" s="125" t="s">
        <v>18</v>
      </c>
      <c r="T4" s="345">
        <f>'1号(交付申請)'!F8</f>
        <v>0</v>
      </c>
      <c r="U4" s="346"/>
      <c r="V4" s="347"/>
    </row>
    <row r="6" spans="1:24">
      <c r="V6" s="132" t="s">
        <v>249</v>
      </c>
    </row>
    <row r="7" spans="1:24" s="130" customFormat="1" ht="15.75" customHeight="1">
      <c r="A7" s="320" t="s">
        <v>424</v>
      </c>
      <c r="B7" s="343" t="s">
        <v>359</v>
      </c>
      <c r="C7" s="357"/>
      <c r="D7" s="344" t="s">
        <v>385</v>
      </c>
      <c r="E7" s="372" t="s">
        <v>386</v>
      </c>
      <c r="F7" s="373"/>
      <c r="G7" s="316" t="s">
        <v>439</v>
      </c>
      <c r="H7" s="356"/>
      <c r="I7" s="356"/>
      <c r="J7" s="356"/>
      <c r="K7" s="356"/>
      <c r="L7" s="356"/>
      <c r="M7" s="356"/>
      <c r="N7" s="317"/>
      <c r="O7" s="342" t="s">
        <v>362</v>
      </c>
      <c r="P7" s="344" t="s">
        <v>384</v>
      </c>
      <c r="Q7" s="362" t="s">
        <v>392</v>
      </c>
      <c r="R7" s="362" t="s">
        <v>389</v>
      </c>
      <c r="S7" s="342" t="s">
        <v>324</v>
      </c>
      <c r="T7" s="342" t="s">
        <v>380</v>
      </c>
      <c r="U7" s="367" t="s">
        <v>323</v>
      </c>
      <c r="V7" s="342" t="s">
        <v>398</v>
      </c>
    </row>
    <row r="8" spans="1:24" s="130" customFormat="1" ht="15.75" customHeight="1">
      <c r="A8" s="320"/>
      <c r="B8" s="343"/>
      <c r="C8" s="358"/>
      <c r="D8" s="342"/>
      <c r="E8" s="374"/>
      <c r="F8" s="375"/>
      <c r="G8" s="131" t="s">
        <v>283</v>
      </c>
      <c r="H8" s="131" t="s">
        <v>101</v>
      </c>
      <c r="I8" s="131" t="s">
        <v>103</v>
      </c>
      <c r="J8" s="156"/>
      <c r="K8" s="348" t="s">
        <v>403</v>
      </c>
      <c r="L8" s="360" t="s">
        <v>404</v>
      </c>
      <c r="M8" s="156"/>
      <c r="N8" s="156"/>
      <c r="O8" s="342"/>
      <c r="P8" s="342"/>
      <c r="Q8" s="363"/>
      <c r="R8" s="365"/>
      <c r="S8" s="342"/>
      <c r="T8" s="342"/>
      <c r="U8" s="368"/>
      <c r="V8" s="342"/>
    </row>
    <row r="9" spans="1:24" s="130" customFormat="1" ht="15.75" customHeight="1">
      <c r="A9" s="320"/>
      <c r="B9" s="343"/>
      <c r="C9" s="359"/>
      <c r="D9" s="342"/>
      <c r="E9" s="267" t="s">
        <v>446</v>
      </c>
      <c r="F9" s="124" t="s">
        <v>32</v>
      </c>
      <c r="G9" s="131" t="s">
        <v>33</v>
      </c>
      <c r="H9" s="131" t="s">
        <v>33</v>
      </c>
      <c r="I9" s="131" t="s">
        <v>33</v>
      </c>
      <c r="J9" s="156" t="s">
        <v>378</v>
      </c>
      <c r="K9" s="349"/>
      <c r="L9" s="361"/>
      <c r="M9" s="156" t="s">
        <v>378</v>
      </c>
      <c r="N9" s="156" t="s">
        <v>378</v>
      </c>
      <c r="O9" s="342"/>
      <c r="P9" s="342"/>
      <c r="Q9" s="364"/>
      <c r="R9" s="366"/>
      <c r="S9" s="342"/>
      <c r="T9" s="342"/>
      <c r="U9" s="369"/>
      <c r="V9" s="342"/>
    </row>
    <row r="10" spans="1:24" s="130" customFormat="1" ht="15.75" customHeight="1">
      <c r="A10" s="370"/>
      <c r="B10" s="371"/>
      <c r="C10" s="228"/>
      <c r="D10" s="226"/>
      <c r="E10" s="226"/>
      <c r="F10" s="225"/>
      <c r="G10" s="225"/>
      <c r="H10" s="225"/>
      <c r="I10" s="225"/>
      <c r="J10" s="225"/>
      <c r="K10" s="225"/>
      <c r="L10" s="225"/>
      <c r="M10" s="127"/>
      <c r="N10" s="127"/>
      <c r="O10" s="124" t="s">
        <v>373</v>
      </c>
      <c r="P10" s="140" t="s">
        <v>374</v>
      </c>
      <c r="Q10" s="140"/>
      <c r="R10" s="158" t="s">
        <v>390</v>
      </c>
      <c r="S10" s="124" t="s">
        <v>375</v>
      </c>
      <c r="T10" s="140" t="s">
        <v>376</v>
      </c>
      <c r="U10" s="140" t="s">
        <v>377</v>
      </c>
      <c r="V10" s="131" t="s">
        <v>379</v>
      </c>
    </row>
    <row r="11" spans="1:24" ht="27" customHeight="1">
      <c r="A11" s="133"/>
      <c r="B11" s="134"/>
      <c r="C11" s="134"/>
      <c r="D11" s="135"/>
      <c r="E11" s="135"/>
      <c r="F11" s="133"/>
      <c r="G11" s="240"/>
      <c r="H11" s="240"/>
      <c r="I11" s="240"/>
      <c r="J11" s="136">
        <f>SUM(G11:I11)</f>
        <v>0</v>
      </c>
      <c r="K11" s="137"/>
      <c r="L11" s="137"/>
      <c r="M11" s="137">
        <f>COUNTIF(K11:L11,$G$28)</f>
        <v>0</v>
      </c>
      <c r="N11" s="137">
        <f>IF(COUNTIF($C$11:C11,C11)&gt;=2,0,COUNTIF(J11,"&gt;=1")+COUNTIF(M11,"&gt;=1"))</f>
        <v>0</v>
      </c>
      <c r="O11" s="138"/>
      <c r="P11" s="138"/>
      <c r="Q11" s="159"/>
      <c r="R11" s="162"/>
      <c r="S11" s="18">
        <f>O11-P11</f>
        <v>0</v>
      </c>
      <c r="T11" s="51">
        <f t="shared" ref="T11:T20" si="0">ROUNDDOWN(S11*$X$17,-3)</f>
        <v>0</v>
      </c>
      <c r="U11" s="16" t="str">
        <f>IFERROR(IF(R11=$G$28,VLOOKUP(Q11,$W$11:$X$15,2,FALSE)+$X$18,VLOOKUP(Q11,$W$11:$X$15,2,FALSE))+IF(AND(E11=$H$28,N11&gt;0),$X$19,0),"")</f>
        <v/>
      </c>
      <c r="V11" s="16">
        <f t="shared" ref="V11:V20" si="1">IFERROR(MIN(T11,U11),"")</f>
        <v>0</v>
      </c>
      <c r="W11" s="8" t="s">
        <v>391</v>
      </c>
      <c r="X11" s="8">
        <v>2500000</v>
      </c>
    </row>
    <row r="12" spans="1:24" ht="27" customHeight="1">
      <c r="A12" s="133"/>
      <c r="B12" s="134"/>
      <c r="C12" s="134"/>
      <c r="D12" s="135"/>
      <c r="E12" s="135"/>
      <c r="F12" s="133"/>
      <c r="G12" s="240"/>
      <c r="H12" s="240"/>
      <c r="I12" s="240"/>
      <c r="J12" s="136">
        <f>SUM(G12:I12)</f>
        <v>0</v>
      </c>
      <c r="K12" s="137"/>
      <c r="L12" s="137"/>
      <c r="M12" s="137">
        <f>COUNTIF(K12:L12,$G$28)</f>
        <v>0</v>
      </c>
      <c r="N12" s="137">
        <f>IF(COUNTIF($C$11:C12,C12)&gt;=2,0,COUNTIF(J12,"&gt;=1")+COUNTIF(M12,"&gt;=1"))</f>
        <v>0</v>
      </c>
      <c r="O12" s="138"/>
      <c r="P12" s="138"/>
      <c r="Q12" s="160"/>
      <c r="R12" s="162"/>
      <c r="S12" s="18">
        <f>O12-P12</f>
        <v>0</v>
      </c>
      <c r="T12" s="51">
        <f t="shared" si="0"/>
        <v>0</v>
      </c>
      <c r="U12" s="16" t="str">
        <f t="shared" ref="U12:U20" si="2">IFERROR(IF(R12=$G$28,VLOOKUP(Q12,$W$11:$X$15,2,FALSE)+$X$18,VLOOKUP(Q12,$W$11:$X$15,2,FALSE))+IF(AND(E12=$H$28,N12&gt;0),$X$19,0),"")</f>
        <v/>
      </c>
      <c r="V12" s="16">
        <f t="shared" si="1"/>
        <v>0</v>
      </c>
      <c r="W12" s="8" t="s">
        <v>61</v>
      </c>
      <c r="X12" s="8">
        <v>1000000</v>
      </c>
    </row>
    <row r="13" spans="1:24" ht="27" customHeight="1">
      <c r="A13" s="133"/>
      <c r="B13" s="134"/>
      <c r="C13" s="134"/>
      <c r="D13" s="135"/>
      <c r="E13" s="135"/>
      <c r="F13" s="133"/>
      <c r="G13" s="240"/>
      <c r="H13" s="240"/>
      <c r="I13" s="240"/>
      <c r="J13" s="136">
        <f>SUM(G13:I13)</f>
        <v>0</v>
      </c>
      <c r="K13" s="137"/>
      <c r="L13" s="137"/>
      <c r="M13" s="137">
        <f>COUNTIF(K13:L13,$G$28)</f>
        <v>0</v>
      </c>
      <c r="N13" s="137">
        <f>IF(COUNTIF($C$11:C13,C13)&gt;=2,0,COUNTIF(J13,"&gt;=1")+COUNTIF(M13,"&gt;=1"))</f>
        <v>0</v>
      </c>
      <c r="O13" s="138"/>
      <c r="P13" s="138"/>
      <c r="Q13" s="160"/>
      <c r="R13" s="162"/>
      <c r="S13" s="18">
        <f>O13-P13</f>
        <v>0</v>
      </c>
      <c r="T13" s="51">
        <f t="shared" si="0"/>
        <v>0</v>
      </c>
      <c r="U13" s="16" t="str">
        <f t="shared" si="2"/>
        <v/>
      </c>
      <c r="V13" s="16">
        <f t="shared" si="1"/>
        <v>0</v>
      </c>
      <c r="W13" s="8" t="s">
        <v>62</v>
      </c>
      <c r="X13" s="8">
        <v>1500000</v>
      </c>
    </row>
    <row r="14" spans="1:24" ht="27" customHeight="1">
      <c r="A14" s="133"/>
      <c r="B14" s="134"/>
      <c r="C14" s="134"/>
      <c r="D14" s="135"/>
      <c r="E14" s="135"/>
      <c r="F14" s="133"/>
      <c r="G14" s="240"/>
      <c r="H14" s="240"/>
      <c r="I14" s="240"/>
      <c r="J14" s="136">
        <f>SUM(G14:I14)</f>
        <v>0</v>
      </c>
      <c r="K14" s="137"/>
      <c r="L14" s="137"/>
      <c r="M14" s="137">
        <f>COUNTIF(K14:L14,$G$28)</f>
        <v>0</v>
      </c>
      <c r="N14" s="137">
        <f>IF(COUNTIF($C$11:C14,C14)&gt;=2,0,COUNTIF(J14,"&gt;=1")+COUNTIF(M14,"&gt;=1"))</f>
        <v>0</v>
      </c>
      <c r="O14" s="138"/>
      <c r="P14" s="138"/>
      <c r="Q14" s="160"/>
      <c r="R14" s="162"/>
      <c r="S14" s="18">
        <f t="shared" ref="S14:S20" si="3">O14-P14</f>
        <v>0</v>
      </c>
      <c r="T14" s="51">
        <f t="shared" si="0"/>
        <v>0</v>
      </c>
      <c r="U14" s="16" t="str">
        <f t="shared" si="2"/>
        <v/>
      </c>
      <c r="V14" s="16">
        <f t="shared" si="1"/>
        <v>0</v>
      </c>
      <c r="W14" s="8" t="s">
        <v>63</v>
      </c>
      <c r="X14" s="8">
        <v>2000000</v>
      </c>
    </row>
    <row r="15" spans="1:24" ht="27" customHeight="1">
      <c r="A15" s="133"/>
      <c r="B15" s="134"/>
      <c r="C15" s="134"/>
      <c r="D15" s="135"/>
      <c r="E15" s="135"/>
      <c r="F15" s="133"/>
      <c r="G15" s="240"/>
      <c r="H15" s="240"/>
      <c r="I15" s="240"/>
      <c r="J15" s="136">
        <f t="shared" ref="J15:J20" si="4">SUM(G15:I15)</f>
        <v>0</v>
      </c>
      <c r="K15" s="137"/>
      <c r="L15" s="137"/>
      <c r="M15" s="137">
        <f t="shared" ref="M15:M20" si="5">COUNTIF(K15:L15,$G$28)</f>
        <v>0</v>
      </c>
      <c r="N15" s="137">
        <f>IF(COUNTIF($C$11:C15,C15)&gt;=2,0,COUNTIF(J15,"&gt;=1")+COUNTIF(M15,"&gt;=1"))</f>
        <v>0</v>
      </c>
      <c r="O15" s="138"/>
      <c r="P15" s="138"/>
      <c r="Q15" s="160"/>
      <c r="R15" s="162"/>
      <c r="S15" s="18">
        <f t="shared" si="3"/>
        <v>0</v>
      </c>
      <c r="T15" s="51">
        <f t="shared" si="0"/>
        <v>0</v>
      </c>
      <c r="U15" s="16" t="str">
        <f t="shared" si="2"/>
        <v/>
      </c>
      <c r="V15" s="16">
        <f t="shared" si="1"/>
        <v>0</v>
      </c>
      <c r="W15" s="8" t="s">
        <v>64</v>
      </c>
      <c r="X15" s="8">
        <v>2500000</v>
      </c>
    </row>
    <row r="16" spans="1:24" ht="27" customHeight="1">
      <c r="A16" s="133"/>
      <c r="B16" s="134"/>
      <c r="C16" s="134"/>
      <c r="D16" s="135"/>
      <c r="E16" s="135"/>
      <c r="F16" s="133"/>
      <c r="G16" s="240"/>
      <c r="H16" s="240"/>
      <c r="I16" s="240"/>
      <c r="J16" s="136">
        <f>SUM(G16:I16)</f>
        <v>0</v>
      </c>
      <c r="K16" s="137"/>
      <c r="L16" s="137"/>
      <c r="M16" s="137">
        <f t="shared" si="5"/>
        <v>0</v>
      </c>
      <c r="N16" s="137">
        <f>IF(COUNTIF($C$11:C16,C16)&gt;=2,0,COUNTIF(J16,"&gt;=1")+COUNTIF(M16,"&gt;=1"))</f>
        <v>0</v>
      </c>
      <c r="O16" s="138"/>
      <c r="P16" s="138"/>
      <c r="Q16" s="160"/>
      <c r="R16" s="162"/>
      <c r="S16" s="18">
        <f t="shared" si="3"/>
        <v>0</v>
      </c>
      <c r="T16" s="51">
        <f t="shared" si="0"/>
        <v>0</v>
      </c>
      <c r="U16" s="16" t="str">
        <f t="shared" si="2"/>
        <v/>
      </c>
      <c r="V16" s="16">
        <f t="shared" si="1"/>
        <v>0</v>
      </c>
      <c r="W16" s="8" t="s">
        <v>35</v>
      </c>
      <c r="X16" s="8">
        <v>5000000</v>
      </c>
    </row>
    <row r="17" spans="1:24" ht="27" customHeight="1">
      <c r="A17" s="133"/>
      <c r="B17" s="134"/>
      <c r="C17" s="134"/>
      <c r="D17" s="135"/>
      <c r="E17" s="135"/>
      <c r="F17" s="133"/>
      <c r="G17" s="240"/>
      <c r="H17" s="240"/>
      <c r="I17" s="240"/>
      <c r="J17" s="136">
        <f t="shared" si="4"/>
        <v>0</v>
      </c>
      <c r="K17" s="137"/>
      <c r="L17" s="137"/>
      <c r="M17" s="137">
        <f t="shared" si="5"/>
        <v>0</v>
      </c>
      <c r="N17" s="137">
        <f>IF(COUNTIF($C$11:C17,C17)&gt;=2,0,COUNTIF(J17,"&gt;=1")+COUNTIF(M17,"&gt;=1"))</f>
        <v>0</v>
      </c>
      <c r="O17" s="138"/>
      <c r="P17" s="138"/>
      <c r="Q17" s="160"/>
      <c r="R17" s="162"/>
      <c r="S17" s="18">
        <f t="shared" si="3"/>
        <v>0</v>
      </c>
      <c r="T17" s="51">
        <f t="shared" si="0"/>
        <v>0</v>
      </c>
      <c r="U17" s="16" t="str">
        <f t="shared" si="2"/>
        <v/>
      </c>
      <c r="V17" s="16">
        <f t="shared" si="1"/>
        <v>0</v>
      </c>
      <c r="W17" s="8" t="s">
        <v>233</v>
      </c>
      <c r="X17" s="8">
        <v>0.8</v>
      </c>
    </row>
    <row r="18" spans="1:24" ht="27" customHeight="1">
      <c r="A18" s="133"/>
      <c r="B18" s="134"/>
      <c r="C18" s="134"/>
      <c r="D18" s="135"/>
      <c r="E18" s="135"/>
      <c r="F18" s="133"/>
      <c r="G18" s="240"/>
      <c r="H18" s="240"/>
      <c r="I18" s="240"/>
      <c r="J18" s="136">
        <f t="shared" si="4"/>
        <v>0</v>
      </c>
      <c r="K18" s="137"/>
      <c r="L18" s="137"/>
      <c r="M18" s="137">
        <f t="shared" si="5"/>
        <v>0</v>
      </c>
      <c r="N18" s="137">
        <f>IF(COUNTIF($C$11:C18,C18)&gt;=2,0,COUNTIF(J18,"&gt;=1")+COUNTIF(M18,"&gt;=1"))</f>
        <v>0</v>
      </c>
      <c r="O18" s="138"/>
      <c r="P18" s="138"/>
      <c r="Q18" s="160"/>
      <c r="R18" s="162"/>
      <c r="S18" s="18">
        <f t="shared" si="3"/>
        <v>0</v>
      </c>
      <c r="T18" s="51">
        <f t="shared" si="0"/>
        <v>0</v>
      </c>
      <c r="U18" s="16" t="str">
        <f t="shared" si="2"/>
        <v/>
      </c>
      <c r="V18" s="16">
        <f t="shared" si="1"/>
        <v>0</v>
      </c>
      <c r="W18" s="8" t="s">
        <v>248</v>
      </c>
      <c r="X18" s="8">
        <v>50000</v>
      </c>
    </row>
    <row r="19" spans="1:24" ht="27" customHeight="1">
      <c r="A19" s="133"/>
      <c r="B19" s="134"/>
      <c r="C19" s="134"/>
      <c r="D19" s="135"/>
      <c r="E19" s="135"/>
      <c r="F19" s="133"/>
      <c r="G19" s="240"/>
      <c r="H19" s="240"/>
      <c r="I19" s="240"/>
      <c r="J19" s="136">
        <f t="shared" si="4"/>
        <v>0</v>
      </c>
      <c r="K19" s="137"/>
      <c r="L19" s="137"/>
      <c r="M19" s="137">
        <f t="shared" si="5"/>
        <v>0</v>
      </c>
      <c r="N19" s="137">
        <f>IF(COUNTIF($C$11:C19,C19)&gt;=2,0,COUNTIF(J19,"&gt;=1")+COUNTIF(M19,"&gt;=1"))</f>
        <v>0</v>
      </c>
      <c r="O19" s="138"/>
      <c r="P19" s="138"/>
      <c r="Q19" s="160"/>
      <c r="R19" s="162"/>
      <c r="S19" s="18">
        <f t="shared" si="3"/>
        <v>0</v>
      </c>
      <c r="T19" s="51">
        <f t="shared" si="0"/>
        <v>0</v>
      </c>
      <c r="U19" s="16" t="str">
        <f t="shared" si="2"/>
        <v/>
      </c>
      <c r="V19" s="16">
        <f t="shared" si="1"/>
        <v>0</v>
      </c>
      <c r="W19" s="8" t="s">
        <v>395</v>
      </c>
      <c r="X19" s="8">
        <v>150000</v>
      </c>
    </row>
    <row r="20" spans="1:24" ht="27" customHeight="1" thickBot="1">
      <c r="A20" s="141"/>
      <c r="B20" s="142"/>
      <c r="C20" s="142"/>
      <c r="D20" s="143"/>
      <c r="E20" s="143"/>
      <c r="F20" s="141"/>
      <c r="G20" s="241"/>
      <c r="H20" s="241"/>
      <c r="I20" s="241"/>
      <c r="J20" s="144">
        <f t="shared" si="4"/>
        <v>0</v>
      </c>
      <c r="K20" s="145"/>
      <c r="L20" s="145"/>
      <c r="M20" s="145">
        <f t="shared" si="5"/>
        <v>0</v>
      </c>
      <c r="N20" s="145">
        <f>IF(COUNTIF($C$11:C20,C20)&gt;=2,0,COUNTIF(J20,"&gt;=1")+COUNTIF(M20,"&gt;=1"))</f>
        <v>0</v>
      </c>
      <c r="O20" s="146"/>
      <c r="P20" s="146"/>
      <c r="Q20" s="161"/>
      <c r="R20" s="163"/>
      <c r="S20" s="147">
        <f t="shared" si="3"/>
        <v>0</v>
      </c>
      <c r="T20" s="148">
        <f t="shared" si="0"/>
        <v>0</v>
      </c>
      <c r="U20" s="17" t="str">
        <f t="shared" si="2"/>
        <v/>
      </c>
      <c r="V20" s="17">
        <f t="shared" si="1"/>
        <v>0</v>
      </c>
    </row>
    <row r="21" spans="1:24" ht="27.75" customHeight="1" thickTop="1">
      <c r="A21" s="338" t="s">
        <v>378</v>
      </c>
      <c r="B21" s="339"/>
      <c r="C21" s="339"/>
      <c r="D21" s="339"/>
      <c r="E21" s="339"/>
      <c r="F21" s="339"/>
      <c r="G21" s="149">
        <f>SUM(G11:G20)</f>
        <v>0</v>
      </c>
      <c r="H21" s="149">
        <f>SUM(H11:H20)</f>
        <v>0</v>
      </c>
      <c r="I21" s="149">
        <f>SUM(I11:I20)</f>
        <v>0</v>
      </c>
      <c r="J21" s="149"/>
      <c r="K21" s="149"/>
      <c r="L21" s="149"/>
      <c r="M21" s="149"/>
      <c r="N21" s="149"/>
      <c r="O21" s="150">
        <f>SUM(O11:O20)</f>
        <v>0</v>
      </c>
      <c r="P21" s="150">
        <f>SUM(P11:P20)</f>
        <v>0</v>
      </c>
      <c r="Q21" s="150"/>
      <c r="R21" s="150"/>
      <c r="S21" s="150">
        <f>SUM(S11:S20)</f>
        <v>0</v>
      </c>
      <c r="T21" s="150">
        <f>SUM(T11:T20)</f>
        <v>0</v>
      </c>
      <c r="U21" s="151"/>
      <c r="V21" s="150">
        <f>SUM(V11:V20)</f>
        <v>0</v>
      </c>
    </row>
    <row r="22" spans="1:24" ht="14.25" customHeight="1" thickBot="1">
      <c r="A22" s="8" t="s">
        <v>372</v>
      </c>
    </row>
    <row r="23" spans="1:24" ht="14.25" customHeight="1">
      <c r="A23" s="11" t="s">
        <v>466</v>
      </c>
      <c r="T23" s="156" t="s">
        <v>400</v>
      </c>
      <c r="U23" s="126" t="s">
        <v>397</v>
      </c>
      <c r="V23" s="154" t="s">
        <v>381</v>
      </c>
    </row>
    <row r="24" spans="1:24" ht="14.25" customHeight="1">
      <c r="A24" s="11" t="s">
        <v>467</v>
      </c>
      <c r="T24" s="127" t="s">
        <v>401</v>
      </c>
      <c r="U24" s="126" t="s">
        <v>382</v>
      </c>
      <c r="V24" s="155" t="s">
        <v>383</v>
      </c>
    </row>
    <row r="25" spans="1:24" ht="14.25" customHeight="1">
      <c r="T25" s="352">
        <f>V21</f>
        <v>0</v>
      </c>
      <c r="U25" s="350">
        <f>$X$16+$X$18*COUNTIF($R$11:$R$20,$G$28)+$X$19*COUNTIFS($E$11:$E$20,$H$28,$N$11:$N$20,"&gt;=1")</f>
        <v>5000000</v>
      </c>
      <c r="V25" s="354">
        <f>MIN(T25,U25)</f>
        <v>0</v>
      </c>
    </row>
    <row r="26" spans="1:24" ht="14.25" customHeight="1" thickBot="1">
      <c r="T26" s="353"/>
      <c r="U26" s="351"/>
      <c r="V26" s="355"/>
    </row>
    <row r="27" spans="1:24" ht="14.25">
      <c r="T27" s="152"/>
      <c r="U27" s="153"/>
      <c r="V27" s="152"/>
    </row>
    <row r="28" spans="1:24">
      <c r="A28" s="11" t="s">
        <v>36</v>
      </c>
      <c r="B28" s="12"/>
      <c r="C28" s="12"/>
      <c r="D28" s="12"/>
      <c r="E28" s="12"/>
      <c r="F28" s="11" t="s">
        <v>334</v>
      </c>
      <c r="G28" s="11" t="s">
        <v>418</v>
      </c>
      <c r="H28" s="12" t="s">
        <v>447</v>
      </c>
      <c r="I28" s="12"/>
      <c r="J28" s="12"/>
      <c r="K28" s="12"/>
      <c r="L28" s="12"/>
      <c r="M28" s="12"/>
      <c r="N28" s="12"/>
    </row>
    <row r="29" spans="1:24">
      <c r="A29" s="11" t="s">
        <v>37</v>
      </c>
      <c r="B29" s="12"/>
      <c r="C29" s="12"/>
      <c r="D29" s="12"/>
      <c r="E29" s="12"/>
      <c r="F29" s="11" t="s">
        <v>335</v>
      </c>
      <c r="G29" s="11" t="s">
        <v>420</v>
      </c>
      <c r="H29" s="12" t="s">
        <v>449</v>
      </c>
      <c r="I29" s="12"/>
      <c r="J29" s="12"/>
      <c r="K29" s="12"/>
      <c r="L29" s="12"/>
      <c r="M29" s="12"/>
      <c r="N29" s="12"/>
    </row>
    <row r="30" spans="1:24">
      <c r="A30" s="11" t="s">
        <v>38</v>
      </c>
      <c r="B30" s="12"/>
      <c r="C30" s="12"/>
      <c r="D30" s="12"/>
      <c r="E30" s="12"/>
      <c r="F30" s="11" t="s">
        <v>336</v>
      </c>
      <c r="G30" s="12"/>
      <c r="H30" s="12"/>
      <c r="I30" s="12"/>
      <c r="J30" s="12"/>
      <c r="K30" s="12"/>
      <c r="L30" s="12"/>
      <c r="M30" s="12"/>
      <c r="N30" s="12"/>
    </row>
    <row r="31" spans="1:24">
      <c r="A31" s="13" t="s">
        <v>39</v>
      </c>
      <c r="B31" s="13"/>
      <c r="C31" s="13"/>
      <c r="D31" s="13"/>
      <c r="E31" s="13"/>
      <c r="F31" s="13" t="s">
        <v>337</v>
      </c>
      <c r="G31" s="13"/>
      <c r="H31" s="13"/>
      <c r="I31" s="13"/>
      <c r="J31" s="13"/>
      <c r="K31" s="13"/>
      <c r="L31" s="13"/>
      <c r="M31" s="13"/>
      <c r="N31" s="13"/>
    </row>
    <row r="32" spans="1:24">
      <c r="A32" s="11" t="s">
        <v>40</v>
      </c>
      <c r="B32" s="11"/>
      <c r="C32" s="11"/>
      <c r="D32" s="11"/>
      <c r="E32" s="11"/>
      <c r="F32" s="11" t="s">
        <v>338</v>
      </c>
      <c r="G32" s="11"/>
      <c r="H32" s="11"/>
      <c r="I32" s="11"/>
      <c r="J32" s="11"/>
      <c r="K32" s="11"/>
      <c r="L32" s="11"/>
      <c r="M32" s="11"/>
      <c r="N32" s="11"/>
    </row>
    <row r="33" spans="1:14">
      <c r="A33" s="14" t="s">
        <v>41</v>
      </c>
      <c r="B33" s="14"/>
      <c r="C33" s="14"/>
      <c r="D33" s="14"/>
      <c r="E33" s="14"/>
      <c r="F33" s="14" t="s">
        <v>339</v>
      </c>
      <c r="G33" s="14"/>
      <c r="H33" s="14"/>
      <c r="I33" s="14"/>
      <c r="J33" s="14"/>
      <c r="K33" s="14"/>
      <c r="L33" s="14"/>
      <c r="M33" s="14"/>
      <c r="N33" s="14"/>
    </row>
    <row r="34" spans="1:14">
      <c r="A34" s="14" t="s">
        <v>42</v>
      </c>
      <c r="B34" s="14"/>
      <c r="C34" s="14"/>
      <c r="D34" s="14"/>
      <c r="E34" s="14"/>
      <c r="F34" s="14" t="s">
        <v>341</v>
      </c>
      <c r="G34" s="14"/>
      <c r="H34" s="14"/>
      <c r="I34" s="14"/>
      <c r="J34" s="14"/>
      <c r="K34" s="14"/>
      <c r="L34" s="14"/>
      <c r="M34" s="14"/>
      <c r="N34" s="14"/>
    </row>
    <row r="35" spans="1:14">
      <c r="A35" s="14" t="s">
        <v>43</v>
      </c>
      <c r="B35" s="14"/>
      <c r="C35" s="14"/>
      <c r="D35" s="14"/>
      <c r="E35" s="14"/>
      <c r="F35" s="14" t="s">
        <v>340</v>
      </c>
      <c r="G35" s="14"/>
      <c r="H35" s="14"/>
      <c r="I35" s="14"/>
      <c r="J35" s="14"/>
      <c r="K35" s="14"/>
      <c r="L35" s="14"/>
      <c r="M35" s="14"/>
      <c r="N35" s="14"/>
    </row>
    <row r="36" spans="1:14">
      <c r="A36" s="14" t="s">
        <v>44</v>
      </c>
      <c r="B36" s="14"/>
      <c r="C36" s="14"/>
      <c r="D36" s="14"/>
      <c r="E36" s="14"/>
      <c r="F36" s="14" t="s">
        <v>342</v>
      </c>
      <c r="G36" s="14"/>
      <c r="H36" s="14"/>
      <c r="I36" s="14"/>
      <c r="J36" s="14"/>
      <c r="K36" s="14"/>
      <c r="L36" s="14"/>
      <c r="M36" s="14"/>
      <c r="N36" s="14"/>
    </row>
    <row r="37" spans="1:14">
      <c r="A37" s="14" t="s">
        <v>45</v>
      </c>
      <c r="B37" s="14"/>
      <c r="C37" s="14"/>
      <c r="D37" s="14"/>
      <c r="E37" s="14"/>
      <c r="F37" s="14" t="s">
        <v>343</v>
      </c>
      <c r="G37" s="14"/>
      <c r="H37" s="14"/>
      <c r="I37" s="14"/>
      <c r="J37" s="14"/>
      <c r="K37" s="14"/>
      <c r="L37" s="14"/>
      <c r="M37" s="14"/>
      <c r="N37" s="14"/>
    </row>
    <row r="38" spans="1:14">
      <c r="A38" s="14" t="s">
        <v>46</v>
      </c>
      <c r="B38" s="14"/>
      <c r="C38" s="14"/>
      <c r="D38" s="14"/>
      <c r="E38" s="14"/>
      <c r="F38" s="14" t="s">
        <v>344</v>
      </c>
      <c r="G38" s="14"/>
      <c r="H38" s="14"/>
      <c r="I38" s="14"/>
      <c r="J38" s="14"/>
      <c r="K38" s="14"/>
      <c r="L38" s="14"/>
      <c r="M38" s="14"/>
      <c r="N38" s="14"/>
    </row>
    <row r="39" spans="1:14">
      <c r="A39" s="14" t="s">
        <v>47</v>
      </c>
      <c r="B39" s="14"/>
      <c r="C39" s="14"/>
      <c r="D39" s="14"/>
      <c r="E39" s="14"/>
      <c r="F39" s="14" t="s">
        <v>345</v>
      </c>
      <c r="G39" s="14"/>
      <c r="H39" s="14"/>
      <c r="I39" s="14"/>
      <c r="J39" s="14"/>
      <c r="K39" s="14"/>
      <c r="L39" s="14"/>
      <c r="M39" s="14"/>
      <c r="N39" s="14"/>
    </row>
    <row r="40" spans="1:14">
      <c r="A40" s="14" t="s">
        <v>48</v>
      </c>
      <c r="B40" s="14"/>
      <c r="C40" s="14"/>
      <c r="D40" s="14"/>
      <c r="E40" s="14"/>
      <c r="F40" s="14" t="s">
        <v>346</v>
      </c>
      <c r="G40" s="14"/>
      <c r="H40" s="14"/>
      <c r="I40" s="14"/>
      <c r="J40" s="14"/>
      <c r="K40" s="14"/>
      <c r="L40" s="14"/>
      <c r="M40" s="14"/>
      <c r="N40" s="14"/>
    </row>
    <row r="41" spans="1:14">
      <c r="A41" s="14" t="s">
        <v>49</v>
      </c>
      <c r="B41" s="14"/>
      <c r="C41" s="14"/>
      <c r="D41" s="14"/>
      <c r="E41" s="14"/>
      <c r="F41" s="14" t="s">
        <v>347</v>
      </c>
      <c r="G41" s="14"/>
      <c r="H41" s="14"/>
      <c r="I41" s="14"/>
      <c r="J41" s="14"/>
      <c r="K41" s="14"/>
      <c r="L41" s="14"/>
      <c r="M41" s="14"/>
      <c r="N41" s="14"/>
    </row>
    <row r="42" spans="1:14">
      <c r="A42" s="14" t="s">
        <v>50</v>
      </c>
      <c r="B42" s="14"/>
      <c r="C42" s="14"/>
      <c r="D42" s="14"/>
      <c r="E42" s="14"/>
      <c r="F42" s="14" t="s">
        <v>348</v>
      </c>
      <c r="G42" s="14"/>
      <c r="H42" s="14"/>
      <c r="I42" s="14"/>
      <c r="J42" s="14"/>
      <c r="K42" s="14"/>
      <c r="L42" s="14"/>
      <c r="M42" s="14"/>
      <c r="N42" s="14"/>
    </row>
    <row r="43" spans="1:14">
      <c r="A43" s="14" t="s">
        <v>51</v>
      </c>
      <c r="B43" s="14"/>
      <c r="C43" s="14"/>
      <c r="D43" s="14"/>
      <c r="E43" s="14"/>
      <c r="F43" s="14"/>
      <c r="G43" s="14"/>
      <c r="H43" s="14"/>
      <c r="I43" s="14"/>
      <c r="J43" s="14"/>
      <c r="K43" s="14"/>
      <c r="L43" s="14"/>
      <c r="M43" s="14"/>
      <c r="N43" s="14"/>
    </row>
    <row r="44" spans="1:14">
      <c r="A44" s="14" t="s">
        <v>52</v>
      </c>
      <c r="B44" s="14"/>
      <c r="C44" s="14"/>
      <c r="D44" s="14"/>
      <c r="E44" s="14"/>
      <c r="F44" s="14"/>
      <c r="G44" s="14"/>
      <c r="H44" s="14"/>
      <c r="I44" s="14"/>
      <c r="J44" s="14"/>
      <c r="K44" s="14"/>
      <c r="L44" s="14"/>
      <c r="M44" s="14"/>
      <c r="N44" s="14"/>
    </row>
    <row r="45" spans="1:14">
      <c r="A45" s="14" t="s">
        <v>53</v>
      </c>
      <c r="B45" s="14"/>
      <c r="C45" s="14"/>
      <c r="D45" s="14"/>
      <c r="E45" s="14"/>
      <c r="F45" s="14"/>
      <c r="G45" s="14"/>
      <c r="H45" s="14"/>
      <c r="I45" s="14"/>
      <c r="J45" s="14"/>
      <c r="K45" s="14"/>
      <c r="L45" s="14"/>
      <c r="M45" s="14"/>
      <c r="N45" s="14"/>
    </row>
    <row r="46" spans="1:14">
      <c r="A46" s="14" t="s">
        <v>54</v>
      </c>
      <c r="B46" s="14"/>
      <c r="C46" s="14"/>
      <c r="D46" s="14"/>
      <c r="E46" s="14"/>
      <c r="F46" s="14"/>
      <c r="G46" s="14"/>
      <c r="H46" s="14"/>
      <c r="I46" s="14"/>
      <c r="J46" s="14"/>
      <c r="K46" s="14"/>
      <c r="L46" s="14"/>
      <c r="M46" s="14"/>
      <c r="N46" s="14"/>
    </row>
    <row r="47" spans="1:14">
      <c r="A47" s="14" t="s">
        <v>55</v>
      </c>
      <c r="B47" s="14"/>
      <c r="C47" s="14"/>
      <c r="D47" s="14"/>
      <c r="E47" s="14"/>
      <c r="F47" s="14"/>
      <c r="G47" s="14"/>
      <c r="H47" s="14"/>
      <c r="I47" s="14"/>
      <c r="J47" s="14"/>
      <c r="K47" s="14"/>
      <c r="L47" s="14"/>
      <c r="M47" s="14"/>
      <c r="N47" s="14"/>
    </row>
    <row r="48" spans="1:14">
      <c r="A48" s="14" t="s">
        <v>56</v>
      </c>
      <c r="B48" s="14"/>
      <c r="C48" s="14"/>
      <c r="D48" s="14"/>
      <c r="E48" s="14"/>
      <c r="F48" s="14"/>
      <c r="G48" s="14"/>
      <c r="H48" s="14"/>
      <c r="I48" s="14"/>
      <c r="J48" s="14"/>
      <c r="K48" s="14"/>
      <c r="L48" s="14"/>
      <c r="M48" s="14"/>
      <c r="N48" s="14"/>
    </row>
    <row r="49" spans="1:14">
      <c r="A49" s="14" t="s">
        <v>57</v>
      </c>
      <c r="B49" s="14"/>
      <c r="C49" s="14"/>
      <c r="D49" s="14"/>
      <c r="E49" s="14"/>
      <c r="F49" s="14"/>
      <c r="G49" s="14"/>
      <c r="H49" s="14"/>
      <c r="I49" s="14"/>
      <c r="J49" s="14"/>
      <c r="K49" s="14"/>
      <c r="L49" s="14"/>
      <c r="M49" s="14"/>
      <c r="N49" s="14"/>
    </row>
    <row r="50" spans="1:14">
      <c r="A50" s="14" t="s">
        <v>58</v>
      </c>
      <c r="B50" s="14"/>
      <c r="C50" s="14"/>
      <c r="D50" s="14"/>
      <c r="E50" s="14"/>
      <c r="F50" s="14"/>
      <c r="G50" s="14"/>
      <c r="H50" s="14"/>
      <c r="I50" s="14"/>
      <c r="J50" s="14"/>
      <c r="K50" s="14"/>
      <c r="L50" s="14"/>
      <c r="M50" s="14"/>
      <c r="N50" s="14"/>
    </row>
    <row r="51" spans="1:14">
      <c r="A51" s="14" t="s">
        <v>463</v>
      </c>
      <c r="B51" s="14"/>
      <c r="C51" s="14"/>
      <c r="D51" s="14"/>
      <c r="E51" s="14"/>
      <c r="F51" s="14"/>
      <c r="G51" s="14"/>
      <c r="H51" s="14"/>
      <c r="I51" s="14"/>
      <c r="J51" s="14"/>
      <c r="K51" s="14"/>
      <c r="L51" s="14"/>
      <c r="M51" s="14"/>
      <c r="N51" s="14"/>
    </row>
    <row r="52" spans="1:14">
      <c r="A52" s="14" t="s">
        <v>34</v>
      </c>
      <c r="B52" s="14"/>
      <c r="C52" s="14"/>
      <c r="D52" s="14"/>
      <c r="E52" s="14"/>
      <c r="F52" s="14"/>
      <c r="G52" s="14"/>
      <c r="H52" s="14"/>
      <c r="I52" s="14"/>
      <c r="J52" s="14"/>
      <c r="K52" s="14"/>
      <c r="L52" s="14"/>
      <c r="M52" s="14"/>
      <c r="N52" s="14"/>
    </row>
    <row r="53" spans="1:14">
      <c r="A53" s="14" t="s">
        <v>59</v>
      </c>
      <c r="B53" s="14"/>
      <c r="C53" s="14"/>
      <c r="D53" s="14"/>
      <c r="E53" s="14"/>
      <c r="F53" s="14"/>
      <c r="G53" s="14"/>
      <c r="H53" s="14"/>
      <c r="I53" s="14"/>
      <c r="J53" s="14"/>
      <c r="K53" s="14"/>
      <c r="L53" s="14"/>
      <c r="M53" s="14"/>
      <c r="N53" s="14"/>
    </row>
    <row r="54" spans="1:14">
      <c r="A54" s="14" t="s">
        <v>60</v>
      </c>
      <c r="B54" s="14"/>
      <c r="C54" s="14"/>
      <c r="D54" s="14"/>
      <c r="E54" s="14"/>
      <c r="F54" s="14"/>
      <c r="G54" s="14"/>
      <c r="H54" s="14"/>
      <c r="I54" s="14"/>
      <c r="J54" s="14"/>
      <c r="K54" s="14"/>
      <c r="L54" s="14"/>
      <c r="M54" s="14"/>
      <c r="N54" s="14"/>
    </row>
    <row r="55" spans="1:14">
      <c r="A55" s="15" t="s">
        <v>234</v>
      </c>
      <c r="B55" s="15"/>
      <c r="C55" s="15"/>
      <c r="D55" s="14"/>
      <c r="E55" s="14"/>
      <c r="F55" s="14"/>
      <c r="G55" s="14"/>
      <c r="H55" s="14"/>
      <c r="I55" s="14"/>
      <c r="J55" s="14"/>
      <c r="K55" s="14"/>
      <c r="L55" s="14"/>
      <c r="M55" s="14"/>
      <c r="N55" s="14"/>
    </row>
    <row r="56" spans="1:14">
      <c r="A56" s="15" t="s">
        <v>235</v>
      </c>
      <c r="B56" s="15"/>
      <c r="C56" s="15"/>
      <c r="D56" s="14"/>
      <c r="E56" s="14"/>
      <c r="F56" s="14"/>
      <c r="G56" s="14"/>
      <c r="H56" s="14"/>
      <c r="I56" s="14"/>
      <c r="J56" s="14"/>
      <c r="K56" s="14"/>
      <c r="L56" s="14"/>
      <c r="M56" s="14"/>
      <c r="N56" s="14"/>
    </row>
  </sheetData>
  <mergeCells count="23">
    <mergeCell ref="V25:V26"/>
    <mergeCell ref="T4:V4"/>
    <mergeCell ref="T7:T9"/>
    <mergeCell ref="U7:U9"/>
    <mergeCell ref="A21:F21"/>
    <mergeCell ref="A10:B10"/>
    <mergeCell ref="T25:T26"/>
    <mergeCell ref="U25:U26"/>
    <mergeCell ref="V7:V9"/>
    <mergeCell ref="E7:F8"/>
    <mergeCell ref="A2:V2"/>
    <mergeCell ref="A7:A9"/>
    <mergeCell ref="B7:B9"/>
    <mergeCell ref="D7:D9"/>
    <mergeCell ref="O7:O9"/>
    <mergeCell ref="P7:P9"/>
    <mergeCell ref="G7:N7"/>
    <mergeCell ref="C7:C9"/>
    <mergeCell ref="K8:K9"/>
    <mergeCell ref="L8:L9"/>
    <mergeCell ref="Q7:Q9"/>
    <mergeCell ref="R7:R9"/>
    <mergeCell ref="S7:S9"/>
  </mergeCells>
  <phoneticPr fontId="1"/>
  <dataValidations count="7">
    <dataValidation type="list" allowBlank="1" showInputMessage="1" showErrorMessage="1" sqref="E11:E20" xr:uid="{F116F743-5497-4D4C-B654-86A40FDDE883}">
      <formula1>$H$28:$H$29</formula1>
    </dataValidation>
    <dataValidation type="list" allowBlank="1" showInputMessage="1" showErrorMessage="1" sqref="B11:B20" xr:uid="{443BE23B-09B0-4C52-A0E7-5A0CCC4329AE}">
      <formula1>$A$28:$A$56</formula1>
    </dataValidation>
    <dataValidation type="list" allowBlank="1" showInputMessage="1" showErrorMessage="1" sqref="Q11:Q20" xr:uid="{642BE60D-1606-4129-9FDA-E9690FFEDF2E}">
      <formula1>$W$11:$W$15</formula1>
    </dataValidation>
    <dataValidation type="list" allowBlank="1" showInputMessage="1" showErrorMessage="1" sqref="R11:R20 K11:L20" xr:uid="{73C35158-9FBD-449B-BE7F-4ADBE1826C88}">
      <formula1>$G$28:$G$29</formula1>
    </dataValidation>
    <dataValidation type="list" allowBlank="1" showInputMessage="1" showErrorMessage="1" sqref="D11:D20" xr:uid="{D1002DD6-1AB8-439F-AC99-3484BA0AD8A7}">
      <formula1>$F$28:$F$42</formula1>
    </dataValidation>
    <dataValidation type="decimal" allowBlank="1" showInputMessage="1" showErrorMessage="1" sqref="G11:I20" xr:uid="{7A32CC36-8ED2-4490-9EFD-E90F8B3D4271}">
      <formula1>0</formula1>
      <formula2>999</formula2>
    </dataValidation>
    <dataValidation type="whole" allowBlank="1" showInputMessage="1" showErrorMessage="1" sqref="O11:P20" xr:uid="{A05631C7-7DC0-4D8E-B178-DA867A99B691}">
      <formula1>0</formula1>
      <formula2>9999999999999990</formula2>
    </dataValidation>
  </dataValidations>
  <pageMargins left="0.7" right="0.7" top="0.75" bottom="0.75" header="0.3" footer="0.3"/>
  <pageSetup paperSize="9" scale="57"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1BAEC-DDF1-4105-BF30-671B36E8DBD5}">
  <sheetPr>
    <tabColor rgb="FFFF0000"/>
    <pageSetUpPr fitToPage="1"/>
  </sheetPr>
  <dimension ref="A1:X56"/>
  <sheetViews>
    <sheetView view="pageBreakPreview" zoomScaleNormal="100" zoomScaleSheetLayoutView="100" workbookViewId="0">
      <selection activeCell="G11" sqref="G11"/>
    </sheetView>
  </sheetViews>
  <sheetFormatPr defaultRowHeight="13.5" outlineLevelCol="1"/>
  <cols>
    <col min="1" max="1" width="22.125" style="8" customWidth="1"/>
    <col min="2" max="2" width="19.75" style="8" customWidth="1"/>
    <col min="3" max="3" width="7.5" style="8" hidden="1" customWidth="1" outlineLevel="1"/>
    <col min="4" max="4" width="7" style="8" customWidth="1" collapsed="1"/>
    <col min="5" max="5" width="7" style="8" customWidth="1"/>
    <col min="6" max="6" width="16.75" style="8" customWidth="1"/>
    <col min="7" max="7" width="17.875" style="8" customWidth="1"/>
    <col min="8" max="8" width="20.25" style="8" customWidth="1"/>
    <col min="9" max="9" width="6.875" style="8" customWidth="1"/>
    <col min="10" max="10" width="6.375" style="8" customWidth="1"/>
    <col min="11" max="11" width="7.125" style="8" customWidth="1"/>
    <col min="12" max="12" width="7.125" style="8" hidden="1" customWidth="1" outlineLevel="1"/>
    <col min="13" max="13" width="7.125" style="8" customWidth="1" collapsed="1"/>
    <col min="14" max="14" width="7.125" style="8" customWidth="1"/>
    <col min="15" max="16" width="7.125" style="8" hidden="1" customWidth="1" outlineLevel="1"/>
    <col min="17" max="17" width="12.625" style="8" customWidth="1" collapsed="1"/>
    <col min="18" max="21" width="12.625" style="8" customWidth="1"/>
    <col min="22" max="22" width="14.5" style="8" customWidth="1"/>
    <col min="23" max="23" width="17.125" style="8" customWidth="1"/>
    <col min="24" max="24" width="9.5" style="8" bestFit="1" customWidth="1"/>
    <col min="25" max="16384" width="9" style="8"/>
  </cols>
  <sheetData>
    <row r="1" spans="1:23">
      <c r="A1" s="8" t="s">
        <v>358</v>
      </c>
    </row>
    <row r="2" spans="1:23" ht="18" customHeight="1">
      <c r="A2" s="337" t="str">
        <f>"令和"&amp;DBCS(TEXT('1号(交付申請)'!W6,"e"))&amp;"年度富山県介護テクノロジー定着支援事業　補助金所要額調書（(2)介護テクノロジーパッケージ型導入支援事業）"</f>
        <v>令和８年度富山県介護テクノロジー定着支援事業　補助金所要額調書（(2)介護テクノロジーパッケージ型導入支援事業）</v>
      </c>
      <c r="B2" s="337"/>
      <c r="C2" s="337"/>
      <c r="D2" s="337"/>
      <c r="E2" s="337"/>
      <c r="F2" s="337"/>
      <c r="G2" s="337"/>
      <c r="H2" s="337"/>
      <c r="I2" s="337"/>
      <c r="J2" s="337"/>
      <c r="K2" s="337"/>
      <c r="L2" s="337"/>
      <c r="M2" s="337"/>
      <c r="N2" s="337"/>
      <c r="O2" s="337"/>
      <c r="P2" s="337"/>
      <c r="Q2" s="337"/>
      <c r="R2" s="337"/>
      <c r="S2" s="337"/>
      <c r="T2" s="337"/>
      <c r="U2" s="337"/>
      <c r="V2" s="337"/>
    </row>
    <row r="3" spans="1:23" ht="14.25" thickBot="1"/>
    <row r="4" spans="1:23" ht="19.5" thickBot="1">
      <c r="S4" s="128" t="s">
        <v>18</v>
      </c>
      <c r="T4" s="345">
        <f>'1号(交付申請)'!F8</f>
        <v>0</v>
      </c>
      <c r="U4" s="346"/>
      <c r="V4" s="347"/>
    </row>
    <row r="6" spans="1:23" ht="14.25" thickBot="1">
      <c r="G6" s="168"/>
      <c r="H6" s="168"/>
      <c r="V6" s="132" t="s">
        <v>249</v>
      </c>
    </row>
    <row r="7" spans="1:23" s="130" customFormat="1" ht="15.75" customHeight="1">
      <c r="A7" s="320" t="s">
        <v>424</v>
      </c>
      <c r="B7" s="343" t="s">
        <v>359</v>
      </c>
      <c r="C7" s="357"/>
      <c r="D7" s="387" t="s">
        <v>385</v>
      </c>
      <c r="E7" s="383" t="s">
        <v>402</v>
      </c>
      <c r="F7" s="384"/>
      <c r="G7" s="389" t="s">
        <v>328</v>
      </c>
      <c r="H7" s="381" t="s">
        <v>361</v>
      </c>
      <c r="I7" s="356" t="s">
        <v>439</v>
      </c>
      <c r="J7" s="356"/>
      <c r="K7" s="356"/>
      <c r="L7" s="356"/>
      <c r="M7" s="356"/>
      <c r="N7" s="356"/>
      <c r="O7" s="356"/>
      <c r="P7" s="317"/>
      <c r="Q7" s="342" t="s">
        <v>362</v>
      </c>
      <c r="R7" s="344" t="s">
        <v>384</v>
      </c>
      <c r="S7" s="342" t="s">
        <v>324</v>
      </c>
      <c r="T7" s="342" t="s">
        <v>380</v>
      </c>
      <c r="U7" s="367" t="s">
        <v>323</v>
      </c>
      <c r="V7" s="342" t="s">
        <v>398</v>
      </c>
    </row>
    <row r="8" spans="1:23" s="130" customFormat="1" ht="15.75" customHeight="1">
      <c r="A8" s="320"/>
      <c r="B8" s="343"/>
      <c r="C8" s="358"/>
      <c r="D8" s="388"/>
      <c r="E8" s="385"/>
      <c r="F8" s="386"/>
      <c r="G8" s="390"/>
      <c r="H8" s="382"/>
      <c r="I8" s="169" t="s">
        <v>283</v>
      </c>
      <c r="J8" s="156" t="s">
        <v>101</v>
      </c>
      <c r="K8" s="156" t="s">
        <v>103</v>
      </c>
      <c r="L8" s="156"/>
      <c r="M8" s="348" t="s">
        <v>403</v>
      </c>
      <c r="N8" s="360" t="s">
        <v>404</v>
      </c>
      <c r="O8" s="156"/>
      <c r="P8" s="156"/>
      <c r="Q8" s="342"/>
      <c r="R8" s="342"/>
      <c r="S8" s="342"/>
      <c r="T8" s="342"/>
      <c r="U8" s="368"/>
      <c r="V8" s="342"/>
    </row>
    <row r="9" spans="1:23" s="130" customFormat="1" ht="15.75" customHeight="1">
      <c r="A9" s="320"/>
      <c r="B9" s="343"/>
      <c r="C9" s="359"/>
      <c r="D9" s="388"/>
      <c r="E9" s="266" t="s">
        <v>446</v>
      </c>
      <c r="F9" s="269" t="s">
        <v>32</v>
      </c>
      <c r="G9" s="157" t="s">
        <v>32</v>
      </c>
      <c r="H9" s="382"/>
      <c r="I9" s="169" t="s">
        <v>33</v>
      </c>
      <c r="J9" s="156" t="s">
        <v>33</v>
      </c>
      <c r="K9" s="156" t="s">
        <v>33</v>
      </c>
      <c r="L9" s="156" t="s">
        <v>378</v>
      </c>
      <c r="M9" s="349"/>
      <c r="N9" s="361"/>
      <c r="O9" s="156" t="s">
        <v>378</v>
      </c>
      <c r="P9" s="156" t="s">
        <v>378</v>
      </c>
      <c r="Q9" s="342"/>
      <c r="R9" s="342"/>
      <c r="S9" s="342"/>
      <c r="T9" s="342"/>
      <c r="U9" s="369"/>
      <c r="V9" s="342"/>
    </row>
    <row r="10" spans="1:23" s="130" customFormat="1" ht="15.75" customHeight="1">
      <c r="A10" s="370"/>
      <c r="B10" s="371"/>
      <c r="C10" s="228"/>
      <c r="D10" s="229"/>
      <c r="E10" s="376" t="s">
        <v>393</v>
      </c>
      <c r="F10" s="377"/>
      <c r="G10" s="379" t="s">
        <v>394</v>
      </c>
      <c r="H10" s="380"/>
      <c r="I10" s="228"/>
      <c r="J10" s="225"/>
      <c r="K10" s="225"/>
      <c r="L10" s="225"/>
      <c r="M10" s="225"/>
      <c r="N10" s="225"/>
      <c r="O10" s="127"/>
      <c r="P10" s="127"/>
      <c r="Q10" s="127" t="s">
        <v>373</v>
      </c>
      <c r="R10" s="140" t="s">
        <v>374</v>
      </c>
      <c r="S10" s="127" t="s">
        <v>375</v>
      </c>
      <c r="T10" s="140" t="s">
        <v>376</v>
      </c>
      <c r="U10" s="140" t="s">
        <v>377</v>
      </c>
      <c r="V10" s="156" t="s">
        <v>379</v>
      </c>
    </row>
    <row r="11" spans="1:23" ht="27" customHeight="1">
      <c r="A11" s="133"/>
      <c r="B11" s="134"/>
      <c r="C11" s="134"/>
      <c r="D11" s="166"/>
      <c r="E11" s="271"/>
      <c r="F11" s="273"/>
      <c r="G11" s="165"/>
      <c r="H11" s="170"/>
      <c r="I11" s="242"/>
      <c r="J11" s="240"/>
      <c r="K11" s="240"/>
      <c r="L11" s="136"/>
      <c r="M11" s="137"/>
      <c r="N11" s="137"/>
      <c r="O11" s="137"/>
      <c r="P11" s="137"/>
      <c r="Q11" s="138"/>
      <c r="R11" s="138"/>
      <c r="S11" s="18">
        <f t="shared" ref="S11:S20" si="0">Q11-R11</f>
        <v>0</v>
      </c>
      <c r="T11" s="51">
        <f t="shared" ref="T11:T20" si="1">ROUNDDOWN(S11*$X$23,-3)</f>
        <v>0</v>
      </c>
      <c r="U11" s="16" t="str">
        <f>IFERROR(IF(A11="","",$X$22+IF(AND(E11=$H$28,P11&gt;0),$X$24,0)),"")</f>
        <v/>
      </c>
      <c r="V11" s="16">
        <f>IFERROR(MIN(T11,U11),"")</f>
        <v>0</v>
      </c>
      <c r="W11" s="8" t="s">
        <v>366</v>
      </c>
    </row>
    <row r="12" spans="1:23" ht="27" customHeight="1">
      <c r="A12" s="133"/>
      <c r="B12" s="134"/>
      <c r="C12" s="134"/>
      <c r="D12" s="166"/>
      <c r="E12" s="272"/>
      <c r="F12" s="274"/>
      <c r="G12" s="165"/>
      <c r="H12" s="166"/>
      <c r="I12" s="242"/>
      <c r="J12" s="240"/>
      <c r="K12" s="240"/>
      <c r="L12" s="136"/>
      <c r="M12" s="137"/>
      <c r="N12" s="137"/>
      <c r="O12" s="137"/>
      <c r="P12" s="137"/>
      <c r="Q12" s="138"/>
      <c r="R12" s="138"/>
      <c r="S12" s="18">
        <f t="shared" si="0"/>
        <v>0</v>
      </c>
      <c r="T12" s="51">
        <f t="shared" si="1"/>
        <v>0</v>
      </c>
      <c r="U12" s="16" t="str">
        <f>IFERROR(IF(A12="","",$X$22+IF(AND(E12=$H$28,P12&gt;0),$X$24,0)),"")</f>
        <v/>
      </c>
      <c r="V12" s="16">
        <f t="shared" ref="V12:V20" si="2">IFERROR(MIN(T12,U12),"")</f>
        <v>0</v>
      </c>
      <c r="W12" s="8" t="s">
        <v>93</v>
      </c>
    </row>
    <row r="13" spans="1:23" ht="27" customHeight="1">
      <c r="A13" s="133"/>
      <c r="B13" s="134"/>
      <c r="C13" s="134"/>
      <c r="D13" s="166"/>
      <c r="E13" s="272"/>
      <c r="F13" s="274"/>
      <c r="G13" s="165"/>
      <c r="H13" s="166"/>
      <c r="I13" s="242"/>
      <c r="J13" s="240"/>
      <c r="K13" s="240"/>
      <c r="L13" s="136"/>
      <c r="M13" s="137"/>
      <c r="N13" s="137"/>
      <c r="O13" s="137"/>
      <c r="P13" s="137"/>
      <c r="Q13" s="138"/>
      <c r="R13" s="138"/>
      <c r="S13" s="18">
        <f t="shared" si="0"/>
        <v>0</v>
      </c>
      <c r="T13" s="51">
        <f t="shared" si="1"/>
        <v>0</v>
      </c>
      <c r="U13" s="16" t="str">
        <f t="shared" ref="U13:U20" si="3">IFERROR(IF(A13="","",$X$22+IF(AND(E13=$H$28,P13&gt;0),$X$24,0)),"")</f>
        <v/>
      </c>
      <c r="V13" s="16">
        <f t="shared" si="2"/>
        <v>0</v>
      </c>
      <c r="W13" s="8" t="s">
        <v>94</v>
      </c>
    </row>
    <row r="14" spans="1:23" ht="27" customHeight="1">
      <c r="A14" s="133"/>
      <c r="B14" s="134"/>
      <c r="C14" s="134"/>
      <c r="D14" s="166"/>
      <c r="E14" s="272"/>
      <c r="F14" s="274"/>
      <c r="G14" s="165"/>
      <c r="H14" s="166"/>
      <c r="I14" s="242"/>
      <c r="J14" s="240"/>
      <c r="K14" s="240"/>
      <c r="L14" s="136"/>
      <c r="M14" s="137"/>
      <c r="N14" s="137"/>
      <c r="O14" s="137"/>
      <c r="P14" s="137"/>
      <c r="Q14" s="138"/>
      <c r="R14" s="138"/>
      <c r="S14" s="18">
        <f t="shared" si="0"/>
        <v>0</v>
      </c>
      <c r="T14" s="51">
        <f t="shared" si="1"/>
        <v>0</v>
      </c>
      <c r="U14" s="16" t="str">
        <f t="shared" si="3"/>
        <v/>
      </c>
      <c r="V14" s="16">
        <f t="shared" si="2"/>
        <v>0</v>
      </c>
      <c r="W14" s="8" t="s">
        <v>368</v>
      </c>
    </row>
    <row r="15" spans="1:23" ht="27" customHeight="1">
      <c r="A15" s="133"/>
      <c r="B15" s="134"/>
      <c r="C15" s="134"/>
      <c r="D15" s="166"/>
      <c r="E15" s="272"/>
      <c r="F15" s="274"/>
      <c r="G15" s="165"/>
      <c r="H15" s="166"/>
      <c r="I15" s="242"/>
      <c r="J15" s="240"/>
      <c r="K15" s="240"/>
      <c r="L15" s="136"/>
      <c r="M15" s="137"/>
      <c r="N15" s="137"/>
      <c r="O15" s="137"/>
      <c r="P15" s="137"/>
      <c r="Q15" s="138"/>
      <c r="R15" s="138"/>
      <c r="S15" s="18">
        <f t="shared" si="0"/>
        <v>0</v>
      </c>
      <c r="T15" s="51">
        <f t="shared" si="1"/>
        <v>0</v>
      </c>
      <c r="U15" s="16" t="str">
        <f t="shared" si="3"/>
        <v/>
      </c>
      <c r="V15" s="16">
        <f t="shared" si="2"/>
        <v>0</v>
      </c>
      <c r="W15" s="8" t="s">
        <v>369</v>
      </c>
    </row>
    <row r="16" spans="1:23" ht="27" customHeight="1">
      <c r="A16" s="133"/>
      <c r="B16" s="134"/>
      <c r="C16" s="134"/>
      <c r="D16" s="166"/>
      <c r="E16" s="272"/>
      <c r="F16" s="274"/>
      <c r="G16" s="165"/>
      <c r="H16" s="166"/>
      <c r="I16" s="242"/>
      <c r="J16" s="240"/>
      <c r="K16" s="240"/>
      <c r="L16" s="136"/>
      <c r="M16" s="137"/>
      <c r="N16" s="137"/>
      <c r="O16" s="137"/>
      <c r="P16" s="137"/>
      <c r="Q16" s="138"/>
      <c r="R16" s="138"/>
      <c r="S16" s="18">
        <f t="shared" si="0"/>
        <v>0</v>
      </c>
      <c r="T16" s="51">
        <f t="shared" si="1"/>
        <v>0</v>
      </c>
      <c r="U16" s="16" t="str">
        <f t="shared" si="3"/>
        <v/>
      </c>
      <c r="V16" s="16">
        <f t="shared" si="2"/>
        <v>0</v>
      </c>
      <c r="W16" s="8" t="s">
        <v>367</v>
      </c>
    </row>
    <row r="17" spans="1:24" ht="27" customHeight="1">
      <c r="A17" s="133"/>
      <c r="B17" s="134"/>
      <c r="C17" s="134"/>
      <c r="D17" s="166"/>
      <c r="E17" s="272"/>
      <c r="F17" s="274"/>
      <c r="G17" s="165"/>
      <c r="H17" s="166"/>
      <c r="I17" s="242"/>
      <c r="J17" s="240"/>
      <c r="K17" s="240"/>
      <c r="L17" s="136"/>
      <c r="M17" s="137"/>
      <c r="N17" s="137"/>
      <c r="O17" s="137"/>
      <c r="P17" s="137"/>
      <c r="Q17" s="138"/>
      <c r="R17" s="138"/>
      <c r="S17" s="18">
        <f t="shared" si="0"/>
        <v>0</v>
      </c>
      <c r="T17" s="51">
        <f t="shared" si="1"/>
        <v>0</v>
      </c>
      <c r="U17" s="16" t="str">
        <f t="shared" si="3"/>
        <v/>
      </c>
      <c r="V17" s="16">
        <f t="shared" si="2"/>
        <v>0</v>
      </c>
      <c r="W17" s="8" t="s">
        <v>387</v>
      </c>
    </row>
    <row r="18" spans="1:24" ht="27" customHeight="1">
      <c r="A18" s="133"/>
      <c r="B18" s="134"/>
      <c r="C18" s="134"/>
      <c r="D18" s="166"/>
      <c r="E18" s="272"/>
      <c r="F18" s="274"/>
      <c r="G18" s="165"/>
      <c r="H18" s="166"/>
      <c r="I18" s="242"/>
      <c r="J18" s="240"/>
      <c r="K18" s="240"/>
      <c r="L18" s="136">
        <f>SUM(I18:K18)</f>
        <v>0</v>
      </c>
      <c r="M18" s="137"/>
      <c r="N18" s="137"/>
      <c r="O18" s="137">
        <f>COUNTIF(M18:N18,#REF!)</f>
        <v>0</v>
      </c>
      <c r="P18" s="137">
        <f>IF(COUNTIF($C$11:C18,C18)&gt;=2,0,COUNTIF(L18,"&gt;=1")+COUNTIF(O18,"&gt;=1"))</f>
        <v>0</v>
      </c>
      <c r="Q18" s="138"/>
      <c r="R18" s="138"/>
      <c r="S18" s="18">
        <f t="shared" si="0"/>
        <v>0</v>
      </c>
      <c r="T18" s="51">
        <f t="shared" si="1"/>
        <v>0</v>
      </c>
      <c r="U18" s="16" t="str">
        <f t="shared" si="3"/>
        <v/>
      </c>
      <c r="V18" s="16">
        <f t="shared" si="2"/>
        <v>0</v>
      </c>
      <c r="W18" s="277" t="s">
        <v>452</v>
      </c>
    </row>
    <row r="19" spans="1:24" ht="27" customHeight="1">
      <c r="A19" s="133"/>
      <c r="B19" s="134"/>
      <c r="C19" s="134" t="str">
        <f>A19&amp;B19</f>
        <v/>
      </c>
      <c r="D19" s="166"/>
      <c r="E19" s="272"/>
      <c r="F19" s="274"/>
      <c r="G19" s="165"/>
      <c r="H19" s="166"/>
      <c r="I19" s="242"/>
      <c r="J19" s="240"/>
      <c r="K19" s="240"/>
      <c r="L19" s="136">
        <f>SUM(I19:K19)</f>
        <v>0</v>
      </c>
      <c r="M19" s="137"/>
      <c r="N19" s="137"/>
      <c r="O19" s="137">
        <f>COUNTIF(M19:N19,#REF!)</f>
        <v>0</v>
      </c>
      <c r="P19" s="137">
        <f>IF(COUNTIF($C$11:C19,C19)&gt;=2,0,COUNTIF(L19,"&gt;=1")+COUNTIF(O19,"&gt;=1"))</f>
        <v>0</v>
      </c>
      <c r="Q19" s="138"/>
      <c r="R19" s="138"/>
      <c r="S19" s="18">
        <f t="shared" si="0"/>
        <v>0</v>
      </c>
      <c r="T19" s="51">
        <f t="shared" si="1"/>
        <v>0</v>
      </c>
      <c r="U19" s="16" t="str">
        <f t="shared" si="3"/>
        <v/>
      </c>
      <c r="V19" s="16">
        <f t="shared" si="2"/>
        <v>0</v>
      </c>
      <c r="W19" s="8" t="s">
        <v>364</v>
      </c>
    </row>
    <row r="20" spans="1:24" ht="27" customHeight="1" thickBot="1">
      <c r="A20" s="141"/>
      <c r="B20" s="142"/>
      <c r="C20" s="142" t="str">
        <f>A20&amp;B20</f>
        <v/>
      </c>
      <c r="D20" s="167"/>
      <c r="E20" s="276"/>
      <c r="F20" s="275"/>
      <c r="G20" s="255"/>
      <c r="H20" s="256"/>
      <c r="I20" s="243"/>
      <c r="J20" s="241"/>
      <c r="K20" s="241"/>
      <c r="L20" s="144">
        <f>SUM(I20:K20)</f>
        <v>0</v>
      </c>
      <c r="M20" s="145"/>
      <c r="N20" s="145"/>
      <c r="O20" s="145">
        <f>COUNTIF(M20:N20,#REF!)</f>
        <v>0</v>
      </c>
      <c r="P20" s="145">
        <f>IF(COUNTIF($C$11:C20,C20)&gt;=2,0,COUNTIF(L20,"&gt;=1")+COUNTIF(O20,"&gt;=1"))</f>
        <v>0</v>
      </c>
      <c r="Q20" s="146"/>
      <c r="R20" s="146"/>
      <c r="S20" s="147">
        <f t="shared" si="0"/>
        <v>0</v>
      </c>
      <c r="T20" s="148">
        <f t="shared" si="1"/>
        <v>0</v>
      </c>
      <c r="U20" s="17" t="str">
        <f t="shared" si="3"/>
        <v/>
      </c>
      <c r="V20" s="17">
        <f t="shared" si="2"/>
        <v>0</v>
      </c>
      <c r="W20" s="8" t="s">
        <v>370</v>
      </c>
    </row>
    <row r="21" spans="1:24" ht="27.75" customHeight="1" thickTop="1">
      <c r="A21" s="338" t="s">
        <v>378</v>
      </c>
      <c r="B21" s="339"/>
      <c r="C21" s="339"/>
      <c r="D21" s="339"/>
      <c r="E21" s="378"/>
      <c r="F21" s="378"/>
      <c r="G21" s="378"/>
      <c r="H21" s="164"/>
      <c r="I21" s="149">
        <f>SUM(I11:I20)</f>
        <v>0</v>
      </c>
      <c r="J21" s="149">
        <f t="shared" ref="J21:V21" si="4">SUM(J11:J20)</f>
        <v>0</v>
      </c>
      <c r="K21" s="149">
        <f t="shared" si="4"/>
        <v>0</v>
      </c>
      <c r="L21" s="149"/>
      <c r="M21" s="149"/>
      <c r="N21" s="149"/>
      <c r="O21" s="149"/>
      <c r="P21" s="149"/>
      <c r="Q21" s="150">
        <f t="shared" si="4"/>
        <v>0</v>
      </c>
      <c r="R21" s="150">
        <f t="shared" si="4"/>
        <v>0</v>
      </c>
      <c r="S21" s="150">
        <f t="shared" si="4"/>
        <v>0</v>
      </c>
      <c r="T21" s="150">
        <f t="shared" si="4"/>
        <v>0</v>
      </c>
      <c r="U21" s="151"/>
      <c r="V21" s="150">
        <f t="shared" si="4"/>
        <v>0</v>
      </c>
      <c r="W21" s="8" t="s">
        <v>371</v>
      </c>
    </row>
    <row r="22" spans="1:24" ht="14.25" customHeight="1" thickBot="1">
      <c r="A22" s="8" t="s">
        <v>372</v>
      </c>
      <c r="W22" s="8" t="s">
        <v>396</v>
      </c>
      <c r="X22" s="8">
        <v>10000000</v>
      </c>
    </row>
    <row r="23" spans="1:24" ht="14.25" customHeight="1">
      <c r="A23" s="11" t="s">
        <v>466</v>
      </c>
      <c r="T23" s="156" t="s">
        <v>400</v>
      </c>
      <c r="U23" s="126" t="s">
        <v>397</v>
      </c>
      <c r="V23" s="154" t="s">
        <v>381</v>
      </c>
      <c r="W23" s="8" t="s">
        <v>233</v>
      </c>
      <c r="X23" s="8">
        <v>0.8</v>
      </c>
    </row>
    <row r="24" spans="1:24" ht="14.25" customHeight="1">
      <c r="A24" s="11" t="s">
        <v>467</v>
      </c>
      <c r="T24" s="127" t="s">
        <v>401</v>
      </c>
      <c r="U24" s="126" t="s">
        <v>382</v>
      </c>
      <c r="V24" s="155" t="s">
        <v>383</v>
      </c>
      <c r="W24" s="8" t="s">
        <v>395</v>
      </c>
      <c r="X24" s="8">
        <v>150000</v>
      </c>
    </row>
    <row r="25" spans="1:24" ht="14.25" customHeight="1">
      <c r="T25" s="352">
        <f>V21</f>
        <v>0</v>
      </c>
      <c r="U25" s="350">
        <f>$X$22+$X$24*COUNTIFS($E$11:$E$20,$H$28,$P$11:$P$20,"&gt;=1")</f>
        <v>10000000</v>
      </c>
      <c r="V25" s="354">
        <f>MIN(T25,U25)</f>
        <v>0</v>
      </c>
    </row>
    <row r="26" spans="1:24" ht="14.25" customHeight="1" thickBot="1">
      <c r="T26" s="353"/>
      <c r="U26" s="351"/>
      <c r="V26" s="355"/>
    </row>
    <row r="27" spans="1:24" ht="14.25" customHeight="1">
      <c r="T27" s="152"/>
      <c r="U27" s="153"/>
      <c r="V27" s="152"/>
    </row>
    <row r="28" spans="1:24">
      <c r="A28" s="11" t="s">
        <v>36</v>
      </c>
      <c r="B28" s="12"/>
      <c r="C28" s="12"/>
      <c r="D28" s="12"/>
      <c r="E28" s="12"/>
      <c r="F28" s="11" t="s">
        <v>334</v>
      </c>
      <c r="G28" s="11" t="s">
        <v>417</v>
      </c>
      <c r="H28" s="8" t="s">
        <v>447</v>
      </c>
      <c r="I28" s="12"/>
      <c r="J28" s="12"/>
      <c r="K28" s="12"/>
      <c r="L28" s="12"/>
      <c r="M28" s="12"/>
      <c r="N28" s="12"/>
      <c r="O28" s="12"/>
      <c r="P28" s="12"/>
    </row>
    <row r="29" spans="1:24">
      <c r="A29" s="11" t="s">
        <v>37</v>
      </c>
      <c r="B29" s="12"/>
      <c r="C29" s="12"/>
      <c r="D29" s="12"/>
      <c r="E29" s="12"/>
      <c r="F29" s="11" t="s">
        <v>335</v>
      </c>
      <c r="G29" s="11" t="s">
        <v>419</v>
      </c>
      <c r="H29" s="8" t="s">
        <v>451</v>
      </c>
      <c r="I29" s="12"/>
      <c r="J29" s="12"/>
      <c r="K29" s="12"/>
      <c r="L29" s="12"/>
      <c r="M29" s="12"/>
      <c r="N29" s="12"/>
      <c r="O29" s="12"/>
      <c r="P29" s="12"/>
    </row>
    <row r="30" spans="1:24">
      <c r="A30" s="11" t="s">
        <v>38</v>
      </c>
      <c r="B30" s="12"/>
      <c r="C30" s="12"/>
      <c r="D30" s="12"/>
      <c r="E30" s="12"/>
      <c r="F30" s="11" t="s">
        <v>336</v>
      </c>
      <c r="G30" s="11"/>
      <c r="I30" s="12"/>
      <c r="J30" s="12"/>
      <c r="K30" s="12"/>
      <c r="L30" s="12"/>
      <c r="M30" s="12"/>
      <c r="N30" s="12"/>
      <c r="O30" s="12"/>
      <c r="P30" s="12"/>
    </row>
    <row r="31" spans="1:24">
      <c r="A31" s="13" t="s">
        <v>39</v>
      </c>
      <c r="B31" s="13"/>
      <c r="C31" s="13"/>
      <c r="D31" s="13"/>
      <c r="E31" s="13"/>
      <c r="F31" s="13" t="s">
        <v>337</v>
      </c>
      <c r="G31" s="13"/>
      <c r="I31" s="13"/>
      <c r="J31" s="13"/>
      <c r="K31" s="13"/>
      <c r="L31" s="13"/>
      <c r="M31" s="13"/>
      <c r="N31" s="13"/>
      <c r="O31" s="13"/>
      <c r="P31" s="13"/>
    </row>
    <row r="32" spans="1:24">
      <c r="A32" s="11" t="s">
        <v>40</v>
      </c>
      <c r="B32" s="11"/>
      <c r="C32" s="11"/>
      <c r="D32" s="11"/>
      <c r="E32" s="11"/>
      <c r="F32" s="11" t="s">
        <v>338</v>
      </c>
      <c r="G32" s="11"/>
      <c r="I32" s="11"/>
      <c r="J32" s="11"/>
      <c r="K32" s="11"/>
      <c r="L32" s="11"/>
      <c r="M32" s="11"/>
      <c r="N32" s="11"/>
      <c r="O32" s="11"/>
      <c r="P32" s="11"/>
    </row>
    <row r="33" spans="1:16">
      <c r="A33" s="14" t="s">
        <v>41</v>
      </c>
      <c r="B33" s="14"/>
      <c r="C33" s="14"/>
      <c r="D33" s="14"/>
      <c r="E33" s="14"/>
      <c r="F33" s="14" t="s">
        <v>339</v>
      </c>
      <c r="G33" s="14"/>
      <c r="I33" s="14"/>
      <c r="J33" s="14"/>
      <c r="K33" s="14"/>
      <c r="L33" s="14"/>
      <c r="M33" s="14"/>
      <c r="N33" s="14"/>
      <c r="O33" s="14"/>
      <c r="P33" s="14"/>
    </row>
    <row r="34" spans="1:16">
      <c r="A34" s="14" t="s">
        <v>42</v>
      </c>
      <c r="B34" s="14"/>
      <c r="C34" s="14"/>
      <c r="D34" s="14"/>
      <c r="E34" s="14"/>
      <c r="F34" s="14" t="s">
        <v>341</v>
      </c>
      <c r="G34" s="14"/>
      <c r="I34" s="14"/>
      <c r="J34" s="14"/>
      <c r="K34" s="14"/>
      <c r="L34" s="14"/>
      <c r="M34" s="14"/>
      <c r="N34" s="14"/>
      <c r="O34" s="14"/>
      <c r="P34" s="14"/>
    </row>
    <row r="35" spans="1:16">
      <c r="A35" s="14" t="s">
        <v>43</v>
      </c>
      <c r="B35" s="14"/>
      <c r="C35" s="14"/>
      <c r="D35" s="14"/>
      <c r="E35" s="14"/>
      <c r="F35" s="14" t="s">
        <v>340</v>
      </c>
      <c r="G35" s="14"/>
      <c r="I35" s="14"/>
      <c r="J35" s="14"/>
      <c r="K35" s="14"/>
      <c r="L35" s="14"/>
      <c r="M35" s="14"/>
      <c r="N35" s="14"/>
      <c r="O35" s="14"/>
      <c r="P35" s="14"/>
    </row>
    <row r="36" spans="1:16">
      <c r="A36" s="14" t="s">
        <v>44</v>
      </c>
      <c r="B36" s="14"/>
      <c r="C36" s="14"/>
      <c r="D36" s="14"/>
      <c r="E36" s="14"/>
      <c r="F36" s="14" t="s">
        <v>342</v>
      </c>
      <c r="G36" s="14"/>
      <c r="I36" s="14"/>
      <c r="J36" s="14"/>
      <c r="K36" s="14"/>
      <c r="L36" s="14"/>
      <c r="M36" s="14"/>
      <c r="N36" s="14"/>
      <c r="O36" s="14"/>
      <c r="P36" s="14"/>
    </row>
    <row r="37" spans="1:16">
      <c r="A37" s="14" t="s">
        <v>45</v>
      </c>
      <c r="B37" s="14"/>
      <c r="C37" s="14"/>
      <c r="D37" s="14"/>
      <c r="E37" s="14"/>
      <c r="F37" s="14" t="s">
        <v>343</v>
      </c>
      <c r="G37" s="14"/>
      <c r="I37" s="14"/>
      <c r="J37" s="14"/>
      <c r="K37" s="14"/>
      <c r="L37" s="14"/>
      <c r="M37" s="14"/>
      <c r="N37" s="14"/>
      <c r="O37" s="14"/>
      <c r="P37" s="14"/>
    </row>
    <row r="38" spans="1:16">
      <c r="A38" s="14" t="s">
        <v>46</v>
      </c>
      <c r="B38" s="14"/>
      <c r="C38" s="14"/>
      <c r="D38" s="14"/>
      <c r="E38" s="14"/>
      <c r="F38" s="14" t="s">
        <v>344</v>
      </c>
      <c r="G38" s="14"/>
      <c r="I38" s="14"/>
      <c r="J38" s="14"/>
      <c r="K38" s="14"/>
      <c r="L38" s="14"/>
      <c r="M38" s="14"/>
      <c r="N38" s="14"/>
      <c r="O38" s="14"/>
      <c r="P38" s="14"/>
    </row>
    <row r="39" spans="1:16">
      <c r="A39" s="14" t="s">
        <v>47</v>
      </c>
      <c r="B39" s="14"/>
      <c r="C39" s="14"/>
      <c r="D39" s="14"/>
      <c r="E39" s="14"/>
      <c r="F39" s="14" t="s">
        <v>345</v>
      </c>
      <c r="G39" s="14"/>
      <c r="I39" s="14"/>
      <c r="J39" s="14"/>
      <c r="K39" s="14"/>
      <c r="L39" s="14"/>
      <c r="M39" s="14"/>
      <c r="N39" s="14"/>
      <c r="O39" s="14"/>
      <c r="P39" s="14"/>
    </row>
    <row r="40" spans="1:16">
      <c r="A40" s="14" t="s">
        <v>48</v>
      </c>
      <c r="B40" s="14"/>
      <c r="C40" s="14"/>
      <c r="D40" s="14"/>
      <c r="E40" s="14"/>
      <c r="F40" s="14" t="s">
        <v>346</v>
      </c>
      <c r="G40" s="14"/>
      <c r="I40" s="14"/>
      <c r="J40" s="14"/>
      <c r="K40" s="14"/>
      <c r="L40" s="14"/>
      <c r="M40" s="14"/>
      <c r="N40" s="14"/>
      <c r="O40" s="14"/>
      <c r="P40" s="14"/>
    </row>
    <row r="41" spans="1:16">
      <c r="A41" s="14" t="s">
        <v>49</v>
      </c>
      <c r="B41" s="14"/>
      <c r="C41" s="14"/>
      <c r="D41" s="14"/>
      <c r="E41" s="14"/>
      <c r="F41" s="14" t="s">
        <v>347</v>
      </c>
      <c r="G41" s="14"/>
      <c r="I41" s="14"/>
      <c r="J41" s="14"/>
      <c r="K41" s="14"/>
      <c r="L41" s="14"/>
      <c r="M41" s="14"/>
      <c r="N41" s="14"/>
      <c r="O41" s="14"/>
      <c r="P41" s="14"/>
    </row>
    <row r="42" spans="1:16">
      <c r="A42" s="14" t="s">
        <v>50</v>
      </c>
      <c r="B42" s="14"/>
      <c r="C42" s="14"/>
      <c r="D42" s="14"/>
      <c r="E42" s="14"/>
      <c r="F42" s="14" t="s">
        <v>348</v>
      </c>
      <c r="G42" s="14"/>
      <c r="I42" s="14"/>
      <c r="J42" s="14"/>
      <c r="K42" s="14"/>
      <c r="L42" s="14"/>
      <c r="M42" s="14"/>
      <c r="N42" s="14"/>
      <c r="O42" s="14"/>
      <c r="P42" s="14"/>
    </row>
    <row r="43" spans="1:16">
      <c r="A43" s="14" t="s">
        <v>51</v>
      </c>
      <c r="B43" s="14"/>
      <c r="C43" s="14"/>
      <c r="D43" s="14"/>
      <c r="E43" s="14"/>
      <c r="F43" s="14"/>
      <c r="G43" s="14"/>
      <c r="I43" s="14"/>
      <c r="J43" s="14"/>
      <c r="K43" s="14"/>
      <c r="L43" s="14"/>
      <c r="M43" s="14"/>
      <c r="N43" s="14"/>
      <c r="O43" s="14"/>
      <c r="P43" s="14"/>
    </row>
    <row r="44" spans="1:16">
      <c r="A44" s="14" t="s">
        <v>52</v>
      </c>
      <c r="B44" s="14"/>
      <c r="C44" s="14"/>
      <c r="D44" s="14"/>
      <c r="E44" s="14"/>
      <c r="F44" s="14"/>
      <c r="G44" s="14"/>
      <c r="I44" s="14"/>
      <c r="J44" s="14"/>
      <c r="K44" s="14"/>
      <c r="L44" s="14"/>
      <c r="M44" s="14"/>
      <c r="N44" s="14"/>
      <c r="O44" s="14"/>
      <c r="P44" s="14"/>
    </row>
    <row r="45" spans="1:16">
      <c r="A45" s="14" t="s">
        <v>53</v>
      </c>
      <c r="B45" s="14"/>
      <c r="C45" s="14"/>
      <c r="D45" s="14"/>
      <c r="E45" s="14"/>
      <c r="F45" s="14"/>
      <c r="G45" s="14"/>
      <c r="I45" s="14"/>
      <c r="J45" s="14"/>
      <c r="K45" s="14"/>
      <c r="L45" s="14"/>
      <c r="M45" s="14"/>
      <c r="N45" s="14"/>
      <c r="O45" s="14"/>
      <c r="P45" s="14"/>
    </row>
    <row r="46" spans="1:16">
      <c r="A46" s="14" t="s">
        <v>54</v>
      </c>
      <c r="B46" s="14"/>
      <c r="C46" s="14"/>
      <c r="D46" s="14"/>
      <c r="E46" s="14"/>
      <c r="F46" s="14"/>
      <c r="G46" s="14"/>
      <c r="I46" s="14"/>
      <c r="J46" s="14"/>
      <c r="K46" s="14"/>
      <c r="L46" s="14"/>
      <c r="M46" s="14"/>
      <c r="N46" s="14"/>
      <c r="O46" s="14"/>
      <c r="P46" s="14"/>
    </row>
    <row r="47" spans="1:16">
      <c r="A47" s="14" t="s">
        <v>55</v>
      </c>
      <c r="B47" s="14"/>
      <c r="C47" s="14"/>
      <c r="D47" s="14"/>
      <c r="E47" s="14"/>
      <c r="F47" s="14"/>
      <c r="G47" s="14"/>
      <c r="I47" s="14"/>
      <c r="J47" s="14"/>
      <c r="K47" s="14"/>
      <c r="L47" s="14"/>
      <c r="M47" s="14"/>
      <c r="N47" s="14"/>
      <c r="O47" s="14"/>
      <c r="P47" s="14"/>
    </row>
    <row r="48" spans="1:16">
      <c r="A48" s="14" t="s">
        <v>56</v>
      </c>
      <c r="B48" s="14"/>
      <c r="C48" s="14"/>
      <c r="D48" s="14"/>
      <c r="E48" s="14"/>
      <c r="F48" s="14"/>
      <c r="G48" s="14"/>
      <c r="I48" s="14"/>
      <c r="J48" s="14"/>
      <c r="K48" s="14"/>
      <c r="L48" s="14"/>
      <c r="M48" s="14"/>
      <c r="N48" s="14"/>
      <c r="O48" s="14"/>
      <c r="P48" s="14"/>
    </row>
    <row r="49" spans="1:16">
      <c r="A49" s="14" t="s">
        <v>57</v>
      </c>
      <c r="B49" s="14"/>
      <c r="C49" s="14"/>
      <c r="D49" s="14"/>
      <c r="E49" s="14"/>
      <c r="F49" s="14"/>
      <c r="G49" s="14"/>
      <c r="I49" s="14"/>
      <c r="J49" s="14"/>
      <c r="K49" s="14"/>
      <c r="L49" s="14"/>
      <c r="M49" s="14"/>
      <c r="N49" s="14"/>
      <c r="O49" s="14"/>
      <c r="P49" s="14"/>
    </row>
    <row r="50" spans="1:16">
      <c r="A50" s="14" t="s">
        <v>58</v>
      </c>
      <c r="B50" s="14"/>
      <c r="C50" s="14"/>
      <c r="D50" s="14"/>
      <c r="E50" s="14"/>
      <c r="F50" s="14"/>
      <c r="G50" s="14"/>
      <c r="I50" s="14"/>
      <c r="J50" s="14"/>
      <c r="K50" s="14"/>
      <c r="L50" s="14"/>
      <c r="M50" s="14"/>
      <c r="N50" s="14"/>
      <c r="O50" s="14"/>
      <c r="P50" s="14"/>
    </row>
    <row r="51" spans="1:16">
      <c r="A51" s="14" t="s">
        <v>463</v>
      </c>
      <c r="B51" s="14"/>
      <c r="C51" s="14"/>
      <c r="D51" s="14"/>
      <c r="E51" s="14"/>
      <c r="F51" s="14"/>
      <c r="G51" s="14"/>
      <c r="I51" s="14"/>
      <c r="J51" s="14"/>
      <c r="K51" s="14"/>
      <c r="L51" s="14"/>
      <c r="M51" s="14"/>
      <c r="N51" s="14"/>
      <c r="O51" s="14"/>
      <c r="P51" s="14"/>
    </row>
    <row r="52" spans="1:16">
      <c r="A52" s="14" t="s">
        <v>34</v>
      </c>
      <c r="B52" s="14"/>
      <c r="C52" s="14"/>
      <c r="D52" s="14"/>
      <c r="E52" s="14"/>
      <c r="F52" s="14"/>
      <c r="G52" s="14"/>
      <c r="I52" s="14"/>
      <c r="J52" s="14"/>
      <c r="K52" s="14"/>
      <c r="L52" s="14"/>
      <c r="M52" s="14"/>
      <c r="N52" s="14"/>
      <c r="O52" s="14"/>
      <c r="P52" s="14"/>
    </row>
    <row r="53" spans="1:16">
      <c r="A53" s="14" t="s">
        <v>59</v>
      </c>
      <c r="B53" s="14"/>
      <c r="C53" s="14"/>
      <c r="D53" s="14"/>
      <c r="E53" s="14"/>
      <c r="F53" s="14"/>
      <c r="G53" s="14"/>
      <c r="I53" s="14"/>
      <c r="J53" s="14"/>
      <c r="K53" s="14"/>
      <c r="L53" s="14"/>
      <c r="M53" s="14"/>
      <c r="N53" s="14"/>
      <c r="O53" s="14"/>
      <c r="P53" s="14"/>
    </row>
    <row r="54" spans="1:16">
      <c r="A54" s="14" t="s">
        <v>60</v>
      </c>
      <c r="B54" s="14"/>
      <c r="C54" s="14"/>
      <c r="D54" s="14"/>
      <c r="E54" s="14"/>
      <c r="F54" s="14"/>
      <c r="G54" s="14"/>
      <c r="I54" s="14"/>
      <c r="J54" s="14"/>
      <c r="K54" s="14"/>
      <c r="L54" s="14"/>
      <c r="M54" s="14"/>
      <c r="N54" s="14"/>
      <c r="O54" s="14"/>
      <c r="P54" s="14"/>
    </row>
    <row r="55" spans="1:16">
      <c r="A55" s="15" t="s">
        <v>234</v>
      </c>
      <c r="B55" s="15"/>
      <c r="C55" s="15"/>
      <c r="D55" s="14"/>
      <c r="E55" s="14"/>
      <c r="F55" s="14"/>
      <c r="G55" s="14"/>
      <c r="I55" s="14"/>
      <c r="J55" s="14"/>
      <c r="K55" s="14"/>
      <c r="L55" s="14"/>
      <c r="M55" s="14"/>
      <c r="N55" s="14"/>
      <c r="O55" s="14"/>
      <c r="P55" s="14"/>
    </row>
    <row r="56" spans="1:16">
      <c r="A56" s="15" t="s">
        <v>235</v>
      </c>
      <c r="B56" s="15"/>
      <c r="C56" s="15"/>
      <c r="D56" s="14"/>
      <c r="E56" s="14"/>
      <c r="F56" s="14"/>
      <c r="G56" s="14"/>
      <c r="I56" s="14"/>
      <c r="J56" s="14"/>
      <c r="K56" s="14"/>
      <c r="L56" s="14"/>
      <c r="M56" s="14"/>
      <c r="N56" s="14"/>
      <c r="O56" s="14"/>
      <c r="P56" s="14"/>
    </row>
  </sheetData>
  <mergeCells count="25">
    <mergeCell ref="U25:U26"/>
    <mergeCell ref="V25:V26"/>
    <mergeCell ref="A2:V2"/>
    <mergeCell ref="A7:A9"/>
    <mergeCell ref="B7:B9"/>
    <mergeCell ref="C7:C9"/>
    <mergeCell ref="D7:D9"/>
    <mergeCell ref="G7:G8"/>
    <mergeCell ref="I7:P7"/>
    <mergeCell ref="Q7:Q9"/>
    <mergeCell ref="R7:R9"/>
    <mergeCell ref="T4:V4"/>
    <mergeCell ref="S7:S9"/>
    <mergeCell ref="T7:T9"/>
    <mergeCell ref="U7:U9"/>
    <mergeCell ref="V7:V9"/>
    <mergeCell ref="E10:F10"/>
    <mergeCell ref="M8:M9"/>
    <mergeCell ref="N8:N9"/>
    <mergeCell ref="A21:G21"/>
    <mergeCell ref="T25:T26"/>
    <mergeCell ref="G10:H10"/>
    <mergeCell ref="A10:B10"/>
    <mergeCell ref="H7:H9"/>
    <mergeCell ref="E7:F8"/>
  </mergeCells>
  <phoneticPr fontId="1"/>
  <dataValidations count="8">
    <dataValidation type="list" allowBlank="1" showInputMessage="1" showErrorMessage="1" sqref="B11:B20" xr:uid="{B03C1277-C01E-4114-8922-CE298DDB9EDA}">
      <formula1>$A$28:$A$56</formula1>
    </dataValidation>
    <dataValidation type="list" allowBlank="1" showInputMessage="1" showErrorMessage="1" sqref="D11" xr:uid="{9524104E-8926-490D-8A2D-30B6E13C6412}">
      <formula1>$F$28:$F$42</formula1>
    </dataValidation>
    <dataValidation type="list" allowBlank="1" showInputMessage="1" showErrorMessage="1" sqref="H11:H20" xr:uid="{57BD306F-01DE-4B57-8478-038F3406DA46}">
      <formula1>$W$11:$W$21</formula1>
    </dataValidation>
    <dataValidation type="list" allowBlank="1" showInputMessage="1" showErrorMessage="1" sqref="D12:D20" xr:uid="{5AA2F368-D19C-434D-A240-F3E058A01FEE}">
      <formula1>$G$28:$G$42</formula1>
    </dataValidation>
    <dataValidation type="list" allowBlank="1" showInputMessage="1" showErrorMessage="1" sqref="M11:N20" xr:uid="{F658F1DE-9F3F-4C39-8AFD-164F9B4B6600}">
      <formula1>$G$28:$G$29</formula1>
    </dataValidation>
    <dataValidation type="decimal" allowBlank="1" showInputMessage="1" showErrorMessage="1" sqref="I11:K20" xr:uid="{C29DAFD9-5F1C-4AC4-8CBD-22700BE752A6}">
      <formula1>0</formula1>
      <formula2>999</formula2>
    </dataValidation>
    <dataValidation type="whole" allowBlank="1" showInputMessage="1" showErrorMessage="1" sqref="Q11:R20" xr:uid="{A4BA9F6D-68A2-4719-B4B3-B9E403A45F04}">
      <formula1>0</formula1>
      <formula2>999999999999999</formula2>
    </dataValidation>
    <dataValidation type="list" allowBlank="1" showInputMessage="1" showErrorMessage="1" sqref="E11:E20" xr:uid="{9BDB9055-8CCF-438A-AB99-53F653E2B289}">
      <formula1>$H$28:$H$29</formula1>
    </dataValidation>
  </dataValidations>
  <pageMargins left="0.7" right="0.7" top="0.75" bottom="0.75" header="0.3" footer="0.3"/>
  <pageSetup paperSize="9" scale="53"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4BFAE-C120-4445-8939-3DD47FE92FDE}">
  <sheetPr>
    <tabColor rgb="FFFF0000"/>
    <pageSetUpPr fitToPage="1"/>
  </sheetPr>
  <dimension ref="A1:R56"/>
  <sheetViews>
    <sheetView view="pageBreakPreview" topLeftCell="A6" zoomScaleNormal="100" zoomScaleSheetLayoutView="100" workbookViewId="0">
      <selection activeCell="A24" sqref="A24"/>
    </sheetView>
  </sheetViews>
  <sheetFormatPr defaultRowHeight="13.5"/>
  <cols>
    <col min="1" max="1" width="22.125" style="8" customWidth="1"/>
    <col min="2" max="2" width="19.75" style="8" customWidth="1"/>
    <col min="3" max="3" width="7" style="8" customWidth="1"/>
    <col min="4" max="4" width="19.875" style="8" customWidth="1"/>
    <col min="5" max="5" width="10.375" style="8" customWidth="1"/>
    <col min="6" max="6" width="6.875" style="8" customWidth="1"/>
    <col min="7" max="7" width="6.375" style="8" customWidth="1"/>
    <col min="8" max="10" width="7.125" style="8" customWidth="1"/>
    <col min="11" max="11" width="12.875" style="8" customWidth="1"/>
    <col min="12" max="12" width="12.125" style="8" customWidth="1"/>
    <col min="13" max="15" width="12.875" style="8" customWidth="1"/>
    <col min="16" max="16" width="14.5" style="8" customWidth="1"/>
    <col min="17" max="17" width="17.125" style="8" customWidth="1"/>
    <col min="18" max="16384" width="9" style="8"/>
  </cols>
  <sheetData>
    <row r="1" spans="1:16">
      <c r="A1" s="8" t="s">
        <v>358</v>
      </c>
    </row>
    <row r="2" spans="1:16" ht="18" customHeight="1">
      <c r="A2" s="337" t="str">
        <f>"令和"&amp;DBCS(TEXT('1号(交付申請)'!W6,"e"))&amp;"年度富山県通所・訪問系介護サービス事業所生産性向上支援事業　補助金所要額調書"</f>
        <v>令和８年度富山県通所・訪問系介護サービス事業所生産性向上支援事業　補助金所要額調書</v>
      </c>
      <c r="B2" s="337"/>
      <c r="C2" s="337"/>
      <c r="D2" s="337"/>
      <c r="E2" s="337"/>
      <c r="F2" s="337"/>
      <c r="G2" s="337"/>
      <c r="H2" s="337"/>
      <c r="I2" s="337"/>
      <c r="J2" s="337"/>
      <c r="K2" s="337"/>
      <c r="L2" s="337"/>
      <c r="M2" s="337"/>
      <c r="N2" s="337"/>
      <c r="O2" s="337"/>
      <c r="P2" s="337"/>
    </row>
    <row r="3" spans="1:16" ht="14.25" thickBot="1"/>
    <row r="4" spans="1:16" ht="19.5" thickBot="1">
      <c r="M4" s="224" t="s">
        <v>18</v>
      </c>
      <c r="N4" s="345">
        <f>'1号(交付申請)'!F8</f>
        <v>0</v>
      </c>
      <c r="O4" s="346"/>
      <c r="P4" s="347"/>
    </row>
    <row r="6" spans="1:16">
      <c r="P6" s="132" t="s">
        <v>249</v>
      </c>
    </row>
    <row r="7" spans="1:16" s="130" customFormat="1" ht="15.75" customHeight="1">
      <c r="A7" s="320" t="s">
        <v>424</v>
      </c>
      <c r="B7" s="343" t="s">
        <v>359</v>
      </c>
      <c r="C7" s="344" t="s">
        <v>385</v>
      </c>
      <c r="D7" s="320" t="s">
        <v>437</v>
      </c>
      <c r="E7" s="391" t="s">
        <v>450</v>
      </c>
      <c r="F7" s="325" t="s">
        <v>440</v>
      </c>
      <c r="G7" s="341"/>
      <c r="H7" s="341"/>
      <c r="I7" s="341"/>
      <c r="J7" s="326"/>
      <c r="K7" s="367" t="s">
        <v>362</v>
      </c>
      <c r="L7" s="344" t="s">
        <v>384</v>
      </c>
      <c r="M7" s="342" t="s">
        <v>324</v>
      </c>
      <c r="N7" s="342" t="s">
        <v>380</v>
      </c>
      <c r="O7" s="342" t="s">
        <v>323</v>
      </c>
      <c r="P7" s="342" t="s">
        <v>399</v>
      </c>
    </row>
    <row r="8" spans="1:16" s="130" customFormat="1" ht="15.75" customHeight="1">
      <c r="A8" s="343"/>
      <c r="B8" s="343"/>
      <c r="C8" s="342"/>
      <c r="D8" s="320"/>
      <c r="E8" s="392"/>
      <c r="F8" s="222" t="s">
        <v>283</v>
      </c>
      <c r="G8" s="222" t="s">
        <v>101</v>
      </c>
      <c r="H8" s="222" t="s">
        <v>103</v>
      </c>
      <c r="I8" s="348" t="s">
        <v>403</v>
      </c>
      <c r="J8" s="360" t="s">
        <v>404</v>
      </c>
      <c r="K8" s="368"/>
      <c r="L8" s="342"/>
      <c r="M8" s="342"/>
      <c r="N8" s="342"/>
      <c r="O8" s="342"/>
      <c r="P8" s="342"/>
    </row>
    <row r="9" spans="1:16" s="130" customFormat="1" ht="15.75" customHeight="1">
      <c r="A9" s="343"/>
      <c r="B9" s="343"/>
      <c r="C9" s="342"/>
      <c r="D9" s="221" t="s">
        <v>32</v>
      </c>
      <c r="E9" s="393"/>
      <c r="F9" s="222" t="s">
        <v>33</v>
      </c>
      <c r="G9" s="222" t="s">
        <v>33</v>
      </c>
      <c r="H9" s="222" t="s">
        <v>33</v>
      </c>
      <c r="I9" s="349"/>
      <c r="J9" s="361"/>
      <c r="K9" s="369"/>
      <c r="L9" s="342"/>
      <c r="M9" s="342"/>
      <c r="N9" s="342"/>
      <c r="O9" s="342"/>
      <c r="P9" s="342"/>
    </row>
    <row r="10" spans="1:16" s="130" customFormat="1" ht="15.75" customHeight="1">
      <c r="A10" s="225"/>
      <c r="B10" s="225"/>
      <c r="C10" s="226"/>
      <c r="D10" s="225"/>
      <c r="E10" s="227"/>
      <c r="F10" s="225"/>
      <c r="G10" s="225"/>
      <c r="H10" s="225"/>
      <c r="I10" s="225"/>
      <c r="J10" s="225"/>
      <c r="K10" s="230" t="s">
        <v>373</v>
      </c>
      <c r="L10" s="223" t="s">
        <v>374</v>
      </c>
      <c r="M10" s="221" t="s">
        <v>375</v>
      </c>
      <c r="N10" s="223" t="s">
        <v>423</v>
      </c>
      <c r="O10" s="223" t="s">
        <v>377</v>
      </c>
      <c r="P10" s="222" t="s">
        <v>379</v>
      </c>
    </row>
    <row r="11" spans="1:16" ht="27" customHeight="1">
      <c r="A11" s="133"/>
      <c r="B11" s="134"/>
      <c r="C11" s="135"/>
      <c r="D11" s="133"/>
      <c r="E11" s="270"/>
      <c r="F11" s="240"/>
      <c r="G11" s="240"/>
      <c r="H11" s="240"/>
      <c r="I11" s="137"/>
      <c r="J11" s="137"/>
      <c r="K11" s="138"/>
      <c r="L11" s="138"/>
      <c r="M11" s="18">
        <f>K11-L11</f>
        <v>0</v>
      </c>
      <c r="N11" s="51">
        <f t="shared" ref="N11:N20" si="0">ROUNDDOWN(M11*$R$24,-3)</f>
        <v>0</v>
      </c>
      <c r="O11" s="204" t="str">
        <f>IFERROR(IF(A11="","",$R$23),"")</f>
        <v/>
      </c>
      <c r="P11" s="204">
        <f t="shared" ref="P11:P20" si="1">IFERROR(MIN(N11,O11),"")</f>
        <v>0</v>
      </c>
    </row>
    <row r="12" spans="1:16" ht="27" customHeight="1">
      <c r="A12" s="133"/>
      <c r="B12" s="134"/>
      <c r="C12" s="135"/>
      <c r="D12" s="133"/>
      <c r="E12" s="238"/>
      <c r="F12" s="240"/>
      <c r="G12" s="240"/>
      <c r="H12" s="240"/>
      <c r="I12" s="137"/>
      <c r="J12" s="137"/>
      <c r="K12" s="138"/>
      <c r="L12" s="138"/>
      <c r="M12" s="18">
        <f t="shared" ref="M12:M20" si="2">K12-L12</f>
        <v>0</v>
      </c>
      <c r="N12" s="51">
        <f t="shared" si="0"/>
        <v>0</v>
      </c>
      <c r="O12" s="204" t="str">
        <f t="shared" ref="O12:O20" si="3">IFERROR(IF(A12="","",$R$23),"")</f>
        <v/>
      </c>
      <c r="P12" s="204">
        <f t="shared" si="1"/>
        <v>0</v>
      </c>
    </row>
    <row r="13" spans="1:16" ht="27" customHeight="1">
      <c r="A13" s="133"/>
      <c r="B13" s="134"/>
      <c r="C13" s="135"/>
      <c r="D13" s="133"/>
      <c r="E13" s="238"/>
      <c r="F13" s="240"/>
      <c r="G13" s="240"/>
      <c r="H13" s="240"/>
      <c r="I13" s="137"/>
      <c r="J13" s="137"/>
      <c r="K13" s="138"/>
      <c r="L13" s="138"/>
      <c r="M13" s="18">
        <f t="shared" si="2"/>
        <v>0</v>
      </c>
      <c r="N13" s="51">
        <f t="shared" si="0"/>
        <v>0</v>
      </c>
      <c r="O13" s="204" t="str">
        <f t="shared" si="3"/>
        <v/>
      </c>
      <c r="P13" s="204">
        <f t="shared" si="1"/>
        <v>0</v>
      </c>
    </row>
    <row r="14" spans="1:16" ht="27" customHeight="1">
      <c r="A14" s="133"/>
      <c r="B14" s="134"/>
      <c r="C14" s="135"/>
      <c r="D14" s="133"/>
      <c r="E14" s="238"/>
      <c r="F14" s="240"/>
      <c r="G14" s="240"/>
      <c r="H14" s="240"/>
      <c r="I14" s="137"/>
      <c r="J14" s="137"/>
      <c r="K14" s="138"/>
      <c r="L14" s="138"/>
      <c r="M14" s="18">
        <f t="shared" si="2"/>
        <v>0</v>
      </c>
      <c r="N14" s="51">
        <f t="shared" si="0"/>
        <v>0</v>
      </c>
      <c r="O14" s="204" t="str">
        <f t="shared" si="3"/>
        <v/>
      </c>
      <c r="P14" s="204">
        <f t="shared" si="1"/>
        <v>0</v>
      </c>
    </row>
    <row r="15" spans="1:16" ht="27" customHeight="1">
      <c r="A15" s="133"/>
      <c r="B15" s="134"/>
      <c r="C15" s="135"/>
      <c r="D15" s="133"/>
      <c r="E15" s="238"/>
      <c r="F15" s="240"/>
      <c r="G15" s="240"/>
      <c r="H15" s="240"/>
      <c r="I15" s="137"/>
      <c r="J15" s="137"/>
      <c r="K15" s="138"/>
      <c r="L15" s="138"/>
      <c r="M15" s="18">
        <f t="shared" si="2"/>
        <v>0</v>
      </c>
      <c r="N15" s="51">
        <f t="shared" si="0"/>
        <v>0</v>
      </c>
      <c r="O15" s="204" t="str">
        <f t="shared" si="3"/>
        <v/>
      </c>
      <c r="P15" s="204">
        <f t="shared" si="1"/>
        <v>0</v>
      </c>
    </row>
    <row r="16" spans="1:16" ht="27" customHeight="1">
      <c r="A16" s="133"/>
      <c r="B16" s="134"/>
      <c r="C16" s="135"/>
      <c r="D16" s="133"/>
      <c r="E16" s="238"/>
      <c r="F16" s="240"/>
      <c r="G16" s="240"/>
      <c r="H16" s="240"/>
      <c r="I16" s="137"/>
      <c r="J16" s="137"/>
      <c r="K16" s="138"/>
      <c r="L16" s="138"/>
      <c r="M16" s="18">
        <f t="shared" si="2"/>
        <v>0</v>
      </c>
      <c r="N16" s="51">
        <f t="shared" si="0"/>
        <v>0</v>
      </c>
      <c r="O16" s="204" t="str">
        <f t="shared" si="3"/>
        <v/>
      </c>
      <c r="P16" s="204">
        <f t="shared" si="1"/>
        <v>0</v>
      </c>
    </row>
    <row r="17" spans="1:18" ht="27" customHeight="1">
      <c r="A17" s="133"/>
      <c r="B17" s="134"/>
      <c r="C17" s="135"/>
      <c r="D17" s="133"/>
      <c r="E17" s="238"/>
      <c r="F17" s="240"/>
      <c r="G17" s="240"/>
      <c r="H17" s="240"/>
      <c r="I17" s="137"/>
      <c r="J17" s="137"/>
      <c r="K17" s="138"/>
      <c r="L17" s="138"/>
      <c r="M17" s="18">
        <f t="shared" si="2"/>
        <v>0</v>
      </c>
      <c r="N17" s="51">
        <f t="shared" si="0"/>
        <v>0</v>
      </c>
      <c r="O17" s="204" t="str">
        <f t="shared" si="3"/>
        <v/>
      </c>
      <c r="P17" s="204">
        <f t="shared" si="1"/>
        <v>0</v>
      </c>
    </row>
    <row r="18" spans="1:18" ht="27" customHeight="1">
      <c r="A18" s="133"/>
      <c r="B18" s="134"/>
      <c r="C18" s="135"/>
      <c r="D18" s="133"/>
      <c r="E18" s="238"/>
      <c r="F18" s="240"/>
      <c r="G18" s="240"/>
      <c r="H18" s="240"/>
      <c r="I18" s="137"/>
      <c r="J18" s="137"/>
      <c r="K18" s="138"/>
      <c r="L18" s="138"/>
      <c r="M18" s="18">
        <f t="shared" si="2"/>
        <v>0</v>
      </c>
      <c r="N18" s="51">
        <f t="shared" si="0"/>
        <v>0</v>
      </c>
      <c r="O18" s="204" t="str">
        <f t="shared" si="3"/>
        <v/>
      </c>
      <c r="P18" s="204">
        <f t="shared" si="1"/>
        <v>0</v>
      </c>
    </row>
    <row r="19" spans="1:18" ht="27" customHeight="1">
      <c r="A19" s="133"/>
      <c r="B19" s="134"/>
      <c r="C19" s="135"/>
      <c r="D19" s="133"/>
      <c r="E19" s="238"/>
      <c r="F19" s="240"/>
      <c r="G19" s="240"/>
      <c r="H19" s="240"/>
      <c r="I19" s="137"/>
      <c r="J19" s="137"/>
      <c r="K19" s="138"/>
      <c r="L19" s="138"/>
      <c r="M19" s="18">
        <f t="shared" si="2"/>
        <v>0</v>
      </c>
      <c r="N19" s="51">
        <f t="shared" si="0"/>
        <v>0</v>
      </c>
      <c r="O19" s="204" t="str">
        <f t="shared" si="3"/>
        <v/>
      </c>
      <c r="P19" s="204">
        <f t="shared" si="1"/>
        <v>0</v>
      </c>
    </row>
    <row r="20" spans="1:18" ht="27" customHeight="1" thickBot="1">
      <c r="A20" s="141"/>
      <c r="B20" s="142"/>
      <c r="C20" s="143"/>
      <c r="D20" s="141"/>
      <c r="E20" s="239"/>
      <c r="F20" s="241"/>
      <c r="G20" s="241"/>
      <c r="H20" s="241"/>
      <c r="I20" s="145"/>
      <c r="J20" s="145"/>
      <c r="K20" s="146"/>
      <c r="L20" s="146"/>
      <c r="M20" s="147">
        <f t="shared" si="2"/>
        <v>0</v>
      </c>
      <c r="N20" s="148">
        <f t="shared" si="0"/>
        <v>0</v>
      </c>
      <c r="O20" s="205" t="str">
        <f t="shared" si="3"/>
        <v/>
      </c>
      <c r="P20" s="205">
        <f t="shared" si="1"/>
        <v>0</v>
      </c>
    </row>
    <row r="21" spans="1:18" ht="27.75" customHeight="1" thickTop="1">
      <c r="A21" s="338" t="s">
        <v>378</v>
      </c>
      <c r="B21" s="339"/>
      <c r="C21" s="339"/>
      <c r="D21" s="339"/>
      <c r="E21" s="339"/>
      <c r="F21" s="149">
        <f>SUM(F11:F20)</f>
        <v>0</v>
      </c>
      <c r="G21" s="149">
        <f t="shared" ref="G21:P21" si="4">SUM(G11:G20)</f>
        <v>0</v>
      </c>
      <c r="H21" s="149">
        <f t="shared" si="4"/>
        <v>0</v>
      </c>
      <c r="I21" s="149"/>
      <c r="J21" s="149"/>
      <c r="K21" s="150">
        <f t="shared" si="4"/>
        <v>0</v>
      </c>
      <c r="L21" s="150">
        <f t="shared" si="4"/>
        <v>0</v>
      </c>
      <c r="M21" s="150">
        <f t="shared" si="4"/>
        <v>0</v>
      </c>
      <c r="N21" s="150">
        <f t="shared" si="4"/>
        <v>0</v>
      </c>
      <c r="O21" s="151"/>
      <c r="P21" s="150">
        <f t="shared" si="4"/>
        <v>0</v>
      </c>
    </row>
    <row r="22" spans="1:18" ht="14.25" customHeight="1" thickBot="1">
      <c r="A22" s="8" t="s">
        <v>372</v>
      </c>
    </row>
    <row r="23" spans="1:18" ht="14.25" customHeight="1">
      <c r="A23" s="11" t="s">
        <v>466</v>
      </c>
      <c r="N23" s="152"/>
      <c r="O23" s="153"/>
      <c r="P23" s="207" t="s">
        <v>381</v>
      </c>
      <c r="Q23" s="8" t="s">
        <v>422</v>
      </c>
      <c r="R23" s="8">
        <v>2500000</v>
      </c>
    </row>
    <row r="24" spans="1:18" ht="14.25" customHeight="1">
      <c r="A24" s="11" t="s">
        <v>467</v>
      </c>
      <c r="P24" s="155" t="s">
        <v>401</v>
      </c>
      <c r="Q24" s="8" t="s">
        <v>233</v>
      </c>
      <c r="R24" s="8">
        <v>0.9</v>
      </c>
    </row>
    <row r="25" spans="1:18" ht="14.25" customHeight="1">
      <c r="P25" s="354">
        <f>P21</f>
        <v>0</v>
      </c>
    </row>
    <row r="26" spans="1:18" ht="14.25" customHeight="1" thickBot="1">
      <c r="P26" s="355"/>
    </row>
    <row r="27" spans="1:18" ht="14.25">
      <c r="P27" s="152"/>
    </row>
    <row r="28" spans="1:18">
      <c r="A28" s="11" t="s">
        <v>36</v>
      </c>
      <c r="B28" s="12"/>
      <c r="C28" s="12"/>
      <c r="D28" s="11" t="s">
        <v>334</v>
      </c>
      <c r="E28" s="11" t="s">
        <v>417</v>
      </c>
      <c r="F28" s="12"/>
      <c r="G28" s="12"/>
      <c r="H28" s="12"/>
      <c r="I28" s="12"/>
      <c r="J28" s="12"/>
    </row>
    <row r="29" spans="1:18">
      <c r="A29" s="11" t="s">
        <v>37</v>
      </c>
      <c r="B29" s="12"/>
      <c r="C29" s="12"/>
      <c r="D29" s="11" t="s">
        <v>335</v>
      </c>
      <c r="E29" s="11" t="s">
        <v>419</v>
      </c>
      <c r="F29" s="12"/>
      <c r="G29" s="12"/>
      <c r="H29" s="12"/>
      <c r="I29" s="12"/>
      <c r="J29" s="12"/>
    </row>
    <row r="30" spans="1:18">
      <c r="A30" s="11" t="s">
        <v>38</v>
      </c>
      <c r="B30" s="12"/>
      <c r="C30" s="12"/>
      <c r="D30" s="11" t="s">
        <v>336</v>
      </c>
      <c r="E30" s="11"/>
      <c r="F30" s="12"/>
      <c r="G30" s="12"/>
      <c r="H30" s="12"/>
      <c r="I30" s="12"/>
      <c r="J30" s="12"/>
    </row>
    <row r="31" spans="1:18">
      <c r="A31" s="13" t="s">
        <v>39</v>
      </c>
      <c r="B31" s="13"/>
      <c r="C31" s="13"/>
      <c r="D31" s="13" t="s">
        <v>337</v>
      </c>
      <c r="E31" s="13"/>
      <c r="F31" s="13"/>
      <c r="G31" s="13"/>
      <c r="H31" s="13"/>
      <c r="I31" s="13"/>
      <c r="J31" s="13"/>
    </row>
    <row r="32" spans="1:18">
      <c r="A32" s="11" t="s">
        <v>40</v>
      </c>
      <c r="B32" s="11"/>
      <c r="C32" s="11"/>
      <c r="D32" s="11" t="s">
        <v>338</v>
      </c>
      <c r="E32" s="11"/>
      <c r="F32" s="11"/>
      <c r="G32" s="11"/>
      <c r="H32" s="11"/>
      <c r="I32" s="11"/>
      <c r="J32" s="11"/>
    </row>
    <row r="33" spans="1:10">
      <c r="A33" s="14" t="s">
        <v>41</v>
      </c>
      <c r="B33" s="14"/>
      <c r="C33" s="14"/>
      <c r="D33" s="14" t="s">
        <v>339</v>
      </c>
      <c r="E33" s="14"/>
      <c r="F33" s="14"/>
      <c r="G33" s="14"/>
      <c r="H33" s="14"/>
      <c r="I33" s="14"/>
      <c r="J33" s="14"/>
    </row>
    <row r="34" spans="1:10">
      <c r="A34" s="14" t="s">
        <v>42</v>
      </c>
      <c r="B34" s="14"/>
      <c r="C34" s="14"/>
      <c r="D34" s="14" t="s">
        <v>341</v>
      </c>
      <c r="E34" s="14"/>
      <c r="F34" s="14"/>
      <c r="G34" s="14"/>
      <c r="H34" s="14"/>
      <c r="I34" s="14"/>
      <c r="J34" s="14"/>
    </row>
    <row r="35" spans="1:10">
      <c r="A35" s="14" t="s">
        <v>46</v>
      </c>
      <c r="B35" s="14"/>
      <c r="C35" s="14"/>
      <c r="D35" s="14" t="s">
        <v>340</v>
      </c>
      <c r="E35" s="14"/>
      <c r="F35" s="14"/>
      <c r="G35" s="14"/>
      <c r="H35" s="14"/>
      <c r="I35" s="14"/>
      <c r="J35" s="14"/>
    </row>
    <row r="36" spans="1:10">
      <c r="A36" s="14" t="s">
        <v>47</v>
      </c>
      <c r="B36" s="14"/>
      <c r="C36" s="14"/>
      <c r="D36" s="14" t="s">
        <v>342</v>
      </c>
      <c r="E36" s="14"/>
      <c r="F36" s="14"/>
      <c r="G36" s="14"/>
      <c r="H36" s="14"/>
      <c r="I36" s="14"/>
      <c r="J36" s="14"/>
    </row>
    <row r="37" spans="1:10">
      <c r="A37" s="14" t="s">
        <v>48</v>
      </c>
      <c r="B37" s="14"/>
      <c r="C37" s="14"/>
      <c r="D37" s="14" t="s">
        <v>343</v>
      </c>
      <c r="E37" s="14"/>
      <c r="F37" s="14"/>
      <c r="G37" s="14"/>
      <c r="H37" s="14"/>
      <c r="I37" s="14"/>
      <c r="J37" s="14"/>
    </row>
    <row r="38" spans="1:10">
      <c r="A38" s="14" t="s">
        <v>49</v>
      </c>
      <c r="B38" s="14"/>
      <c r="C38" s="14"/>
      <c r="D38" s="14" t="s">
        <v>344</v>
      </c>
      <c r="E38" s="14"/>
      <c r="F38" s="14"/>
      <c r="G38" s="14"/>
      <c r="H38" s="14"/>
      <c r="I38" s="14"/>
      <c r="J38" s="14"/>
    </row>
    <row r="39" spans="1:10">
      <c r="A39" s="14" t="s">
        <v>50</v>
      </c>
      <c r="B39" s="14"/>
      <c r="C39" s="14"/>
      <c r="D39" s="14" t="s">
        <v>345</v>
      </c>
      <c r="E39" s="14"/>
      <c r="F39" s="14"/>
      <c r="G39" s="14"/>
      <c r="H39" s="14"/>
      <c r="I39" s="14"/>
      <c r="J39" s="14"/>
    </row>
    <row r="40" spans="1:10">
      <c r="A40" s="14" t="s">
        <v>51</v>
      </c>
      <c r="B40" s="14"/>
      <c r="C40" s="14"/>
      <c r="D40" s="14" t="s">
        <v>346</v>
      </c>
      <c r="E40" s="14"/>
      <c r="F40" s="14"/>
      <c r="G40" s="14"/>
      <c r="H40" s="14"/>
      <c r="I40" s="14"/>
      <c r="J40" s="14"/>
    </row>
    <row r="41" spans="1:10">
      <c r="A41" s="14" t="s">
        <v>52</v>
      </c>
      <c r="B41" s="14"/>
      <c r="C41" s="14"/>
      <c r="D41" s="14" t="s">
        <v>347</v>
      </c>
      <c r="E41" s="14"/>
      <c r="F41" s="14"/>
      <c r="G41" s="14"/>
      <c r="H41" s="14"/>
      <c r="I41" s="14"/>
      <c r="J41" s="14"/>
    </row>
    <row r="42" spans="1:10">
      <c r="A42" s="14" t="s">
        <v>53</v>
      </c>
      <c r="B42" s="14"/>
      <c r="C42" s="14"/>
      <c r="D42" s="14" t="s">
        <v>348</v>
      </c>
      <c r="E42" s="14"/>
      <c r="F42" s="14"/>
      <c r="G42" s="14"/>
      <c r="H42" s="14"/>
      <c r="I42" s="14"/>
      <c r="J42" s="14"/>
    </row>
    <row r="43" spans="1:10">
      <c r="A43" s="14" t="s">
        <v>55</v>
      </c>
      <c r="B43" s="14"/>
      <c r="C43" s="14"/>
      <c r="D43" s="14"/>
      <c r="E43" s="14"/>
      <c r="F43" s="14"/>
      <c r="G43" s="14"/>
      <c r="H43" s="14"/>
      <c r="I43" s="14"/>
      <c r="J43" s="14"/>
    </row>
    <row r="44" spans="1:10">
      <c r="A44" s="14" t="s">
        <v>56</v>
      </c>
      <c r="B44" s="14"/>
      <c r="C44" s="14"/>
      <c r="D44" s="14"/>
      <c r="E44" s="14"/>
      <c r="F44" s="14"/>
      <c r="G44" s="14"/>
      <c r="H44" s="14"/>
      <c r="I44" s="14"/>
      <c r="J44" s="14"/>
    </row>
    <row r="45" spans="1:10">
      <c r="A45" s="14" t="s">
        <v>463</v>
      </c>
      <c r="B45" s="14"/>
      <c r="C45" s="14"/>
      <c r="D45" s="14"/>
      <c r="E45" s="14"/>
      <c r="F45" s="14"/>
      <c r="G45" s="14"/>
      <c r="H45" s="14"/>
      <c r="I45" s="14"/>
      <c r="J45" s="14"/>
    </row>
    <row r="46" spans="1:10">
      <c r="A46" s="14"/>
      <c r="B46" s="14"/>
      <c r="C46" s="14"/>
      <c r="D46" s="14"/>
      <c r="E46" s="14"/>
      <c r="F46" s="14"/>
      <c r="G46" s="14"/>
      <c r="H46" s="14"/>
      <c r="I46" s="14"/>
      <c r="J46" s="14"/>
    </row>
    <row r="47" spans="1:10">
      <c r="B47" s="14"/>
      <c r="C47" s="14"/>
      <c r="D47" s="14"/>
      <c r="E47" s="14"/>
      <c r="F47" s="14"/>
      <c r="G47" s="14"/>
      <c r="H47" s="14"/>
      <c r="I47" s="14"/>
      <c r="J47" s="14"/>
    </row>
    <row r="48" spans="1:10">
      <c r="B48" s="14"/>
      <c r="C48" s="14"/>
      <c r="D48" s="14"/>
      <c r="E48" s="14"/>
      <c r="F48" s="14"/>
      <c r="G48" s="14"/>
      <c r="H48" s="14"/>
      <c r="I48" s="14"/>
      <c r="J48" s="14"/>
    </row>
    <row r="49" spans="1:10">
      <c r="A49" s="14"/>
      <c r="B49" s="14"/>
      <c r="C49" s="14"/>
      <c r="D49" s="14"/>
      <c r="E49" s="14"/>
      <c r="F49" s="14"/>
      <c r="G49" s="14"/>
      <c r="H49" s="14"/>
      <c r="I49" s="14"/>
      <c r="J49" s="14"/>
    </row>
    <row r="50" spans="1:10">
      <c r="A50" s="14"/>
      <c r="B50" s="14"/>
      <c r="C50" s="14"/>
      <c r="D50" s="14"/>
      <c r="E50" s="14"/>
      <c r="F50" s="14"/>
      <c r="G50" s="14"/>
      <c r="H50" s="14"/>
      <c r="I50" s="14"/>
      <c r="J50" s="14"/>
    </row>
    <row r="51" spans="1:10">
      <c r="B51" s="14"/>
      <c r="C51" s="14"/>
      <c r="D51" s="14"/>
      <c r="E51" s="14"/>
      <c r="F51" s="14"/>
      <c r="G51" s="14"/>
      <c r="H51" s="14"/>
      <c r="I51" s="14"/>
      <c r="J51" s="14"/>
    </row>
    <row r="52" spans="1:10">
      <c r="A52" s="14"/>
      <c r="B52" s="14"/>
      <c r="C52" s="14"/>
      <c r="D52" s="14"/>
      <c r="E52" s="14"/>
      <c r="F52" s="14"/>
      <c r="G52" s="14"/>
      <c r="H52" s="14"/>
      <c r="I52" s="14"/>
      <c r="J52" s="14"/>
    </row>
    <row r="53" spans="1:10">
      <c r="A53" s="14"/>
      <c r="B53" s="14"/>
      <c r="C53" s="14"/>
      <c r="D53" s="14"/>
      <c r="E53" s="14"/>
      <c r="F53" s="14"/>
      <c r="G53" s="14"/>
      <c r="H53" s="14"/>
      <c r="I53" s="14"/>
      <c r="J53" s="14"/>
    </row>
    <row r="54" spans="1:10">
      <c r="A54" s="14"/>
      <c r="B54" s="14"/>
      <c r="C54" s="14"/>
      <c r="D54" s="14"/>
      <c r="E54" s="14"/>
      <c r="F54" s="14"/>
      <c r="G54" s="14"/>
      <c r="H54" s="14"/>
      <c r="I54" s="14"/>
      <c r="J54" s="14"/>
    </row>
    <row r="55" spans="1:10">
      <c r="A55" s="15"/>
      <c r="B55" s="15"/>
      <c r="C55" s="14"/>
      <c r="D55" s="14"/>
      <c r="E55" s="14"/>
      <c r="F55" s="14"/>
      <c r="G55" s="14"/>
      <c r="H55" s="14"/>
      <c r="I55" s="14"/>
      <c r="J55" s="14"/>
    </row>
    <row r="56" spans="1:10">
      <c r="A56" s="15"/>
      <c r="B56" s="15"/>
      <c r="C56" s="14"/>
      <c r="D56" s="14"/>
      <c r="E56" s="14"/>
      <c r="F56" s="14"/>
      <c r="G56" s="14"/>
      <c r="H56" s="14"/>
      <c r="I56" s="14"/>
      <c r="J56" s="14"/>
    </row>
  </sheetData>
  <mergeCells count="18">
    <mergeCell ref="A2:P2"/>
    <mergeCell ref="N4:P4"/>
    <mergeCell ref="A7:A9"/>
    <mergeCell ref="B7:B9"/>
    <mergeCell ref="C7:C9"/>
    <mergeCell ref="D7:D8"/>
    <mergeCell ref="E7:E9"/>
    <mergeCell ref="K7:K9"/>
    <mergeCell ref="J8:J9"/>
    <mergeCell ref="F7:J7"/>
    <mergeCell ref="A21:E21"/>
    <mergeCell ref="P25:P26"/>
    <mergeCell ref="L7:L9"/>
    <mergeCell ref="M7:M9"/>
    <mergeCell ref="N7:N9"/>
    <mergeCell ref="O7:O9"/>
    <mergeCell ref="P7:P9"/>
    <mergeCell ref="I8:I9"/>
  </mergeCells>
  <phoneticPr fontId="1"/>
  <dataValidations count="6">
    <dataValidation type="list" allowBlank="1" showInputMessage="1" showErrorMessage="1" sqref="C11:C20" xr:uid="{9AF71B71-28C2-409A-B803-792E3C949BA2}">
      <formula1>$D$28:$D$42</formula1>
    </dataValidation>
    <dataValidation type="list" allowBlank="1" showInputMessage="1" showErrorMessage="1" sqref="B11:B20" xr:uid="{10BE9089-77A3-4A45-A662-C32EFB03D51D}">
      <formula1>$A$28:$A$45</formula1>
    </dataValidation>
    <dataValidation type="list" allowBlank="1" showInputMessage="1" showErrorMessage="1" sqref="I11:J20" xr:uid="{8DF8EFC3-FC6A-44C8-BC38-DDE0B3C1281C}">
      <formula1>$E$28:$E$29</formula1>
    </dataValidation>
    <dataValidation type="decimal" allowBlank="1" showInputMessage="1" showErrorMessage="1" sqref="F11:H20" xr:uid="{0881C049-C10B-4478-A9CB-5DDB068106CE}">
      <formula1>0</formula1>
      <formula2>999</formula2>
    </dataValidation>
    <dataValidation type="whole" allowBlank="1" showInputMessage="1" showErrorMessage="1" sqref="K11:L20" xr:uid="{0C46A77F-B0B4-44A5-997A-C7C070503E47}">
      <formula1>0</formula1>
      <formula2>9999999999999</formula2>
    </dataValidation>
    <dataValidation type="decimal" allowBlank="1" showInputMessage="1" showErrorMessage="1" sqref="E11:E20" xr:uid="{38B0500C-251F-4EC1-8C47-17220DC8AC36}">
      <formula1>0</formula1>
      <formula2>9999</formula2>
    </dataValidation>
  </dataValidations>
  <pageMargins left="0.7" right="0.7" top="0.75" bottom="0.75" header="0.3" footer="0.3"/>
  <pageSetup paperSize="9" scale="63"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1B4E7-0995-4891-8064-6FE871A6E012}">
  <sheetPr>
    <pageSetUpPr fitToPage="1"/>
  </sheetPr>
  <dimension ref="A1:L72"/>
  <sheetViews>
    <sheetView showGridLines="0" view="pageBreakPreview" topLeftCell="A11" zoomScaleNormal="100" zoomScaleSheetLayoutView="100" workbookViewId="0">
      <selection activeCell="C40" sqref="C40"/>
    </sheetView>
  </sheetViews>
  <sheetFormatPr defaultColWidth="8.75" defaultRowHeight="14.25"/>
  <cols>
    <col min="1" max="1" width="8.75" style="61"/>
    <col min="2" max="2" width="30.75" style="61" customWidth="1"/>
    <col min="3" max="3" width="4.875" style="61" customWidth="1"/>
    <col min="4" max="4" width="33.875" style="61" customWidth="1"/>
    <col min="5" max="5" width="4.875" style="61" customWidth="1"/>
    <col min="6" max="6" width="33.875" style="61" customWidth="1"/>
    <col min="7" max="16384" width="8.75" style="61"/>
  </cols>
  <sheetData>
    <row r="1" spans="1:12" ht="18.75" customHeight="1">
      <c r="A1" s="56"/>
      <c r="B1" s="57" t="s">
        <v>251</v>
      </c>
      <c r="C1" s="58"/>
      <c r="D1" s="59"/>
      <c r="E1" s="60"/>
      <c r="H1" s="262"/>
      <c r="I1" s="262"/>
      <c r="J1" s="262"/>
      <c r="K1" s="262"/>
      <c r="L1" s="262"/>
    </row>
    <row r="2" spans="1:12" ht="16.5" customHeight="1">
      <c r="A2" s="62"/>
      <c r="B2" s="57" t="s">
        <v>252</v>
      </c>
      <c r="C2" s="58"/>
      <c r="D2" s="59"/>
      <c r="E2" s="60"/>
      <c r="G2" s="262"/>
      <c r="H2" s="262"/>
      <c r="I2" s="262"/>
      <c r="J2" s="262"/>
      <c r="K2" s="262"/>
      <c r="L2" s="262"/>
    </row>
    <row r="3" spans="1:12" ht="16.5" customHeight="1">
      <c r="A3" s="63"/>
      <c r="B3" s="57" t="s">
        <v>253</v>
      </c>
      <c r="C3" s="58"/>
      <c r="D3" s="59"/>
      <c r="E3" s="60"/>
      <c r="G3" s="262"/>
      <c r="H3" s="262"/>
      <c r="I3" s="262"/>
      <c r="J3" s="262"/>
      <c r="K3" s="262"/>
      <c r="L3" s="262"/>
    </row>
    <row r="4" spans="1:12" ht="22.5" customHeight="1">
      <c r="A4" s="64" t="s">
        <v>441</v>
      </c>
      <c r="B4" s="60"/>
      <c r="C4" s="60"/>
      <c r="E4" s="60"/>
      <c r="G4" s="421" t="str">
        <f>IF(G72&gt;0,"！赤セルの項目が未入力です！","OK")</f>
        <v>！赤セルの項目が未入力です！</v>
      </c>
      <c r="H4" s="421"/>
      <c r="I4" s="421"/>
      <c r="J4" s="421"/>
      <c r="K4" s="421"/>
      <c r="L4" s="421"/>
    </row>
    <row r="5" spans="1:12" ht="18" customHeight="1">
      <c r="A5" s="258"/>
      <c r="B5" s="65" t="s">
        <v>254</v>
      </c>
      <c r="C5" s="66"/>
      <c r="D5" s="424" t="s">
        <v>255</v>
      </c>
      <c r="E5" s="60"/>
      <c r="G5" s="421"/>
      <c r="H5" s="421"/>
      <c r="I5" s="421"/>
      <c r="J5" s="421"/>
      <c r="K5" s="421"/>
      <c r="L5" s="421"/>
    </row>
    <row r="6" spans="1:12" ht="18" customHeight="1">
      <c r="A6" s="258"/>
      <c r="B6" s="65" t="s">
        <v>256</v>
      </c>
      <c r="C6" s="66"/>
      <c r="D6" s="424"/>
      <c r="E6" s="60"/>
      <c r="G6" s="421"/>
      <c r="H6" s="421"/>
      <c r="I6" s="421"/>
      <c r="J6" s="421"/>
      <c r="K6" s="421"/>
      <c r="L6" s="421"/>
    </row>
    <row r="7" spans="1:12" ht="10.5" customHeight="1">
      <c r="A7" s="60"/>
      <c r="B7" s="60"/>
      <c r="C7" s="60"/>
      <c r="E7" s="60"/>
      <c r="G7" s="421"/>
      <c r="H7" s="421"/>
      <c r="I7" s="421"/>
      <c r="J7" s="421"/>
      <c r="K7" s="421"/>
      <c r="L7" s="421"/>
    </row>
    <row r="8" spans="1:12">
      <c r="A8" s="425" t="s">
        <v>257</v>
      </c>
      <c r="B8" s="426"/>
      <c r="C8" s="426"/>
      <c r="D8" s="426"/>
      <c r="E8" s="252"/>
      <c r="F8" s="67"/>
    </row>
    <row r="9" spans="1:12" ht="9.75" customHeight="1">
      <c r="A9" s="68"/>
      <c r="B9" s="68"/>
      <c r="C9" s="68"/>
      <c r="D9" s="68"/>
      <c r="E9" s="68"/>
      <c r="F9" s="68"/>
    </row>
    <row r="10" spans="1:12">
      <c r="A10" s="69" t="s">
        <v>258</v>
      </c>
      <c r="B10" s="70" t="s">
        <v>259</v>
      </c>
      <c r="C10" s="427"/>
      <c r="D10" s="428"/>
      <c r="E10" s="428"/>
      <c r="F10" s="429"/>
      <c r="G10" s="61">
        <f t="shared" ref="G10:G16" si="0">IF(COUNTIF(C10,"")&gt;=1,1,"")</f>
        <v>1</v>
      </c>
    </row>
    <row r="11" spans="1:12">
      <c r="A11" s="69" t="s">
        <v>260</v>
      </c>
      <c r="B11" s="70" t="s">
        <v>31</v>
      </c>
      <c r="C11" s="427"/>
      <c r="D11" s="428"/>
      <c r="E11" s="428"/>
      <c r="F11" s="429"/>
      <c r="G11" s="61">
        <f t="shared" si="0"/>
        <v>1</v>
      </c>
    </row>
    <row r="12" spans="1:12">
      <c r="A12" s="69" t="s">
        <v>261</v>
      </c>
      <c r="B12" s="70" t="s">
        <v>262</v>
      </c>
      <c r="C12" s="394" t="s">
        <v>105</v>
      </c>
      <c r="D12" s="395"/>
      <c r="E12" s="395"/>
      <c r="F12" s="396"/>
      <c r="G12" s="61" t="str">
        <f t="shared" si="0"/>
        <v/>
      </c>
    </row>
    <row r="13" spans="1:12">
      <c r="A13" s="69" t="s">
        <v>263</v>
      </c>
      <c r="B13" s="71" t="s">
        <v>264</v>
      </c>
      <c r="C13" s="427"/>
      <c r="D13" s="428"/>
      <c r="E13" s="428"/>
      <c r="F13" s="429"/>
      <c r="G13" s="61">
        <f t="shared" si="0"/>
        <v>1</v>
      </c>
    </row>
    <row r="14" spans="1:12">
      <c r="A14" s="69" t="s">
        <v>265</v>
      </c>
      <c r="B14" s="71" t="s">
        <v>99</v>
      </c>
      <c r="C14" s="394"/>
      <c r="D14" s="395"/>
      <c r="E14" s="395"/>
      <c r="F14" s="396"/>
      <c r="G14" s="61">
        <f t="shared" si="0"/>
        <v>1</v>
      </c>
    </row>
    <row r="15" spans="1:12">
      <c r="A15" s="69" t="s">
        <v>266</v>
      </c>
      <c r="B15" s="71" t="s">
        <v>267</v>
      </c>
      <c r="C15" s="394"/>
      <c r="D15" s="395"/>
      <c r="E15" s="395"/>
      <c r="F15" s="396"/>
      <c r="G15" s="61">
        <f t="shared" si="0"/>
        <v>1</v>
      </c>
    </row>
    <row r="16" spans="1:12">
      <c r="A16" s="69" t="s">
        <v>268</v>
      </c>
      <c r="B16" s="71" t="s">
        <v>269</v>
      </c>
      <c r="C16" s="394"/>
      <c r="D16" s="395"/>
      <c r="E16" s="395"/>
      <c r="F16" s="396"/>
      <c r="G16" s="61">
        <f t="shared" si="0"/>
        <v>1</v>
      </c>
    </row>
    <row r="17" spans="1:9" ht="9.75" customHeight="1">
      <c r="A17" s="72"/>
      <c r="B17" s="72"/>
      <c r="C17" s="72"/>
      <c r="D17" s="72"/>
      <c r="E17" s="72"/>
      <c r="F17" s="72"/>
    </row>
    <row r="18" spans="1:9">
      <c r="A18" s="425" t="s">
        <v>270</v>
      </c>
      <c r="B18" s="426"/>
      <c r="C18" s="426"/>
      <c r="D18" s="426"/>
      <c r="E18" s="252"/>
      <c r="F18" s="67"/>
    </row>
    <row r="19" spans="1:9">
      <c r="A19" s="73" t="s">
        <v>271</v>
      </c>
      <c r="B19" s="73"/>
      <c r="C19" s="73"/>
      <c r="D19" s="73"/>
      <c r="E19" s="74"/>
      <c r="F19" s="74"/>
    </row>
    <row r="20" spans="1:9">
      <c r="A20" s="73"/>
      <c r="B20" s="75" t="s">
        <v>272</v>
      </c>
      <c r="C20" s="259"/>
      <c r="D20" s="76" t="s">
        <v>273</v>
      </c>
      <c r="E20" s="259"/>
      <c r="F20" s="77" t="s">
        <v>274</v>
      </c>
      <c r="G20" s="61">
        <f>IF(COUNTA(C20:C24,E20:E23)=0, 1, "")</f>
        <v>1</v>
      </c>
    </row>
    <row r="21" spans="1:9">
      <c r="A21" s="73"/>
      <c r="B21" s="78"/>
      <c r="C21" s="259"/>
      <c r="D21" s="76" t="s">
        <v>275</v>
      </c>
      <c r="E21" s="259"/>
      <c r="F21" s="77" t="s">
        <v>276</v>
      </c>
    </row>
    <row r="22" spans="1:9">
      <c r="A22" s="73"/>
      <c r="B22" s="78"/>
      <c r="C22" s="259"/>
      <c r="D22" s="76" t="s">
        <v>277</v>
      </c>
      <c r="E22" s="259"/>
      <c r="F22" s="77" t="s">
        <v>278</v>
      </c>
    </row>
    <row r="23" spans="1:9">
      <c r="A23" s="73"/>
      <c r="B23" s="78"/>
      <c r="C23" s="259"/>
      <c r="D23" s="76" t="s">
        <v>279</v>
      </c>
      <c r="E23" s="259"/>
      <c r="F23" s="77"/>
    </row>
    <row r="24" spans="1:9">
      <c r="A24" s="73"/>
      <c r="B24" s="78"/>
      <c r="C24" s="259"/>
      <c r="D24" s="76" t="s">
        <v>98</v>
      </c>
      <c r="E24" s="430" t="s">
        <v>280</v>
      </c>
      <c r="F24" s="431"/>
    </row>
    <row r="25" spans="1:9">
      <c r="A25" s="73" t="s">
        <v>281</v>
      </c>
      <c r="B25" s="73"/>
      <c r="C25" s="79"/>
      <c r="D25" s="74"/>
      <c r="E25" s="73"/>
      <c r="F25" s="74"/>
    </row>
    <row r="26" spans="1:9">
      <c r="B26" s="75" t="s">
        <v>272</v>
      </c>
      <c r="C26" s="259"/>
      <c r="D26" s="80" t="s">
        <v>282</v>
      </c>
      <c r="E26" s="259"/>
      <c r="F26" s="77" t="s">
        <v>283</v>
      </c>
      <c r="G26" s="61">
        <f>IF(COUNTA(C26:C30,E26:E29)=0, 1, "")</f>
        <v>1</v>
      </c>
      <c r="I26" s="81"/>
    </row>
    <row r="27" spans="1:9" ht="14.25" customHeight="1">
      <c r="A27" s="422" t="s">
        <v>284</v>
      </c>
      <c r="B27" s="423"/>
      <c r="C27" s="259"/>
      <c r="D27" s="80" t="s">
        <v>285</v>
      </c>
      <c r="E27" s="259"/>
      <c r="F27" s="77" t="s">
        <v>103</v>
      </c>
    </row>
    <row r="28" spans="1:9">
      <c r="A28" s="422"/>
      <c r="B28" s="423"/>
      <c r="C28" s="259"/>
      <c r="D28" s="82" t="s">
        <v>286</v>
      </c>
      <c r="E28" s="259"/>
      <c r="F28" s="77" t="s">
        <v>104</v>
      </c>
    </row>
    <row r="29" spans="1:9">
      <c r="A29" s="73"/>
      <c r="B29" s="75"/>
      <c r="C29" s="259"/>
      <c r="D29" s="80" t="s">
        <v>287</v>
      </c>
      <c r="E29" s="259"/>
      <c r="F29" s="77" t="s">
        <v>288</v>
      </c>
    </row>
    <row r="30" spans="1:9">
      <c r="A30" s="73"/>
      <c r="B30" s="75"/>
      <c r="C30" s="259"/>
      <c r="D30" s="77" t="s">
        <v>98</v>
      </c>
      <c r="E30" s="419" t="s">
        <v>280</v>
      </c>
      <c r="F30" s="420"/>
    </row>
    <row r="31" spans="1:9">
      <c r="A31" s="73" t="s">
        <v>289</v>
      </c>
      <c r="B31" s="73"/>
      <c r="C31" s="79"/>
      <c r="D31" s="74"/>
      <c r="E31" s="73"/>
      <c r="F31" s="74"/>
    </row>
    <row r="32" spans="1:9">
      <c r="A32" s="73"/>
      <c r="B32" s="75" t="s">
        <v>272</v>
      </c>
      <c r="C32" s="259"/>
      <c r="D32" s="410" t="s">
        <v>290</v>
      </c>
      <c r="E32" s="411"/>
      <c r="F32" s="412"/>
      <c r="G32" s="61">
        <f>IF(COUNTA(C32:C38)=0, 1, "")</f>
        <v>1</v>
      </c>
    </row>
    <row r="33" spans="1:7">
      <c r="A33" s="73"/>
      <c r="B33" s="75"/>
      <c r="C33" s="259"/>
      <c r="D33" s="410" t="s">
        <v>291</v>
      </c>
      <c r="E33" s="411"/>
      <c r="F33" s="412"/>
    </row>
    <row r="34" spans="1:7">
      <c r="A34" s="73"/>
      <c r="B34" s="75"/>
      <c r="C34" s="259"/>
      <c r="D34" s="410" t="s">
        <v>95</v>
      </c>
      <c r="E34" s="411"/>
      <c r="F34" s="412"/>
    </row>
    <row r="35" spans="1:7">
      <c r="A35" s="73"/>
      <c r="B35" s="75"/>
      <c r="C35" s="259"/>
      <c r="D35" s="410" t="s">
        <v>96</v>
      </c>
      <c r="E35" s="411"/>
      <c r="F35" s="412"/>
    </row>
    <row r="36" spans="1:7">
      <c r="A36" s="73"/>
      <c r="B36" s="75"/>
      <c r="C36" s="259"/>
      <c r="D36" s="410" t="s">
        <v>97</v>
      </c>
      <c r="E36" s="411"/>
      <c r="F36" s="412"/>
    </row>
    <row r="37" spans="1:7">
      <c r="A37" s="73"/>
      <c r="B37" s="75"/>
      <c r="C37" s="259"/>
      <c r="D37" s="410" t="s">
        <v>292</v>
      </c>
      <c r="E37" s="411"/>
      <c r="F37" s="412"/>
    </row>
    <row r="38" spans="1:7">
      <c r="A38" s="73"/>
      <c r="B38" s="78"/>
      <c r="C38" s="260"/>
      <c r="D38" s="77" t="s">
        <v>98</v>
      </c>
      <c r="E38" s="419" t="s">
        <v>280</v>
      </c>
      <c r="F38" s="420"/>
    </row>
    <row r="39" spans="1:7">
      <c r="A39" s="73" t="s">
        <v>293</v>
      </c>
      <c r="B39" s="73"/>
      <c r="C39" s="79"/>
      <c r="D39" s="74"/>
      <c r="E39" s="73"/>
      <c r="F39" s="74"/>
    </row>
    <row r="40" spans="1:7" ht="30" customHeight="1">
      <c r="A40" s="73"/>
      <c r="B40" s="75" t="s">
        <v>272</v>
      </c>
      <c r="C40" s="259"/>
      <c r="D40" s="410" t="s">
        <v>294</v>
      </c>
      <c r="E40" s="411"/>
      <c r="F40" s="412"/>
      <c r="G40" s="61">
        <f>IF(COUNTA(C40:C43)=0, 1, "")</f>
        <v>1</v>
      </c>
    </row>
    <row r="41" spans="1:7" ht="26.25" customHeight="1">
      <c r="A41" s="73"/>
      <c r="B41" s="75"/>
      <c r="C41" s="259"/>
      <c r="D41" s="410" t="s">
        <v>295</v>
      </c>
      <c r="E41" s="411"/>
      <c r="F41" s="412"/>
    </row>
    <row r="42" spans="1:7">
      <c r="A42" s="73"/>
      <c r="B42" s="75"/>
      <c r="C42" s="259"/>
      <c r="D42" s="410" t="s">
        <v>296</v>
      </c>
      <c r="E42" s="411"/>
      <c r="F42" s="412"/>
    </row>
    <row r="43" spans="1:7">
      <c r="A43" s="73"/>
      <c r="B43" s="78"/>
      <c r="C43" s="260"/>
      <c r="D43" s="77" t="s">
        <v>98</v>
      </c>
      <c r="E43" s="419" t="s">
        <v>280</v>
      </c>
      <c r="F43" s="420"/>
    </row>
    <row r="44" spans="1:7">
      <c r="A44" s="73" t="s">
        <v>297</v>
      </c>
      <c r="B44" s="73"/>
      <c r="C44" s="79"/>
      <c r="D44" s="73"/>
      <c r="E44" s="74"/>
      <c r="F44" s="73"/>
    </row>
    <row r="45" spans="1:7">
      <c r="A45" s="73"/>
      <c r="B45" s="75" t="s">
        <v>272</v>
      </c>
      <c r="C45" s="259"/>
      <c r="D45" s="410" t="s">
        <v>298</v>
      </c>
      <c r="E45" s="411"/>
      <c r="F45" s="412"/>
      <c r="G45" s="61">
        <f>IF(COUNTA(C45:C52)=0, 1, "")</f>
        <v>1</v>
      </c>
    </row>
    <row r="46" spans="1:7">
      <c r="A46" s="73"/>
      <c r="B46" s="78"/>
      <c r="C46" s="259"/>
      <c r="D46" s="413" t="s">
        <v>299</v>
      </c>
      <c r="E46" s="414"/>
      <c r="F46" s="415"/>
    </row>
    <row r="47" spans="1:7">
      <c r="A47" s="73"/>
      <c r="B47" s="78"/>
      <c r="C47" s="259"/>
      <c r="D47" s="410" t="s">
        <v>300</v>
      </c>
      <c r="E47" s="411"/>
      <c r="F47" s="412"/>
    </row>
    <row r="48" spans="1:7">
      <c r="A48" s="73"/>
      <c r="B48" s="78"/>
      <c r="C48" s="259"/>
      <c r="D48" s="410" t="s">
        <v>301</v>
      </c>
      <c r="E48" s="411"/>
      <c r="F48" s="412"/>
    </row>
    <row r="49" spans="1:7">
      <c r="A49" s="73"/>
      <c r="B49" s="78"/>
      <c r="C49" s="259"/>
      <c r="D49" s="410" t="s">
        <v>302</v>
      </c>
      <c r="E49" s="411"/>
      <c r="F49" s="412"/>
    </row>
    <row r="50" spans="1:7">
      <c r="B50" s="83"/>
      <c r="C50" s="259"/>
      <c r="D50" s="407" t="s">
        <v>303</v>
      </c>
      <c r="E50" s="408"/>
      <c r="F50" s="409"/>
    </row>
    <row r="51" spans="1:7">
      <c r="B51" s="83"/>
      <c r="C51" s="259"/>
      <c r="D51" s="407" t="s">
        <v>304</v>
      </c>
      <c r="E51" s="408"/>
      <c r="F51" s="409"/>
    </row>
    <row r="52" spans="1:7">
      <c r="B52" s="84"/>
      <c r="C52" s="260"/>
      <c r="D52" s="85" t="s">
        <v>98</v>
      </c>
      <c r="E52" s="400" t="s">
        <v>280</v>
      </c>
      <c r="F52" s="401"/>
    </row>
    <row r="53" spans="1:7">
      <c r="A53" s="61" t="s">
        <v>305</v>
      </c>
      <c r="C53" s="86"/>
      <c r="D53" s="68"/>
      <c r="F53" s="68"/>
    </row>
    <row r="54" spans="1:7">
      <c r="B54" s="254" t="s">
        <v>272</v>
      </c>
      <c r="C54" s="259"/>
      <c r="D54" s="416" t="s">
        <v>306</v>
      </c>
      <c r="E54" s="417"/>
      <c r="F54" s="418"/>
      <c r="G54" s="61">
        <f>IF(COUNTA(C54:C58)=0, 1, "")</f>
        <v>1</v>
      </c>
    </row>
    <row r="55" spans="1:7">
      <c r="B55" s="83"/>
      <c r="C55" s="259"/>
      <c r="D55" s="407" t="s">
        <v>307</v>
      </c>
      <c r="E55" s="408"/>
      <c r="F55" s="409"/>
    </row>
    <row r="56" spans="1:7">
      <c r="B56" s="83"/>
      <c r="C56" s="259"/>
      <c r="D56" s="407" t="s">
        <v>308</v>
      </c>
      <c r="E56" s="408"/>
      <c r="F56" s="409"/>
    </row>
    <row r="57" spans="1:7">
      <c r="B57" s="83"/>
      <c r="C57" s="259"/>
      <c r="D57" s="407" t="s">
        <v>309</v>
      </c>
      <c r="E57" s="408"/>
      <c r="F57" s="409"/>
    </row>
    <row r="58" spans="1:7" ht="14.25" customHeight="1">
      <c r="C58" s="261"/>
      <c r="D58" s="85" t="s">
        <v>98</v>
      </c>
      <c r="E58" s="400" t="s">
        <v>280</v>
      </c>
      <c r="F58" s="401"/>
    </row>
    <row r="59" spans="1:7" ht="14.25" customHeight="1">
      <c r="A59" s="87" t="s">
        <v>310</v>
      </c>
      <c r="C59" s="402"/>
      <c r="D59" s="403"/>
      <c r="E59" s="403"/>
      <c r="F59" s="404"/>
      <c r="G59" s="61">
        <f>IF(COUNTIF(C59,"")&gt;=1,1,"")</f>
        <v>1</v>
      </c>
    </row>
    <row r="60" spans="1:7">
      <c r="A60" s="61" t="s">
        <v>311</v>
      </c>
    </row>
    <row r="61" spans="1:7">
      <c r="B61" s="253" t="s">
        <v>312</v>
      </c>
      <c r="C61" s="394"/>
      <c r="D61" s="395"/>
      <c r="E61" s="395"/>
      <c r="F61" s="396"/>
      <c r="G61" s="61">
        <f>IF(COUNTIF(C61,"")&gt;=1,1,"")</f>
        <v>1</v>
      </c>
    </row>
    <row r="62" spans="1:7">
      <c r="A62" s="405" t="s">
        <v>313</v>
      </c>
      <c r="B62" s="406"/>
      <c r="C62" s="394"/>
      <c r="D62" s="395"/>
      <c r="E62" s="395"/>
      <c r="F62" s="396"/>
    </row>
    <row r="63" spans="1:7" ht="7.5" customHeight="1">
      <c r="A63" s="253"/>
      <c r="B63" s="253"/>
      <c r="C63" s="81"/>
      <c r="D63" s="81"/>
      <c r="E63" s="81"/>
      <c r="F63" s="81"/>
    </row>
    <row r="64" spans="1:7">
      <c r="A64" s="61" t="s">
        <v>314</v>
      </c>
    </row>
    <row r="65" spans="1:7">
      <c r="B65" s="253" t="s">
        <v>315</v>
      </c>
      <c r="C65" s="394"/>
      <c r="D65" s="395"/>
      <c r="E65" s="395"/>
      <c r="F65" s="396"/>
      <c r="G65" s="61">
        <f>IF(COUNTIF(C65,"")&gt;=1,1,"")</f>
        <v>1</v>
      </c>
    </row>
    <row r="66" spans="1:7" ht="13.15" customHeight="1">
      <c r="A66" s="61" t="s">
        <v>316</v>
      </c>
      <c r="C66" s="73"/>
      <c r="D66" s="74"/>
      <c r="E66" s="73"/>
      <c r="F66" s="74"/>
    </row>
    <row r="67" spans="1:7">
      <c r="B67" s="253" t="s">
        <v>317</v>
      </c>
      <c r="C67" s="394"/>
      <c r="D67" s="395"/>
      <c r="E67" s="395"/>
      <c r="F67" s="396"/>
      <c r="G67" s="61">
        <f>IF(COUNTIF(C67,"")&gt;=1,1,"")</f>
        <v>1</v>
      </c>
    </row>
    <row r="68" spans="1:7" ht="14.25" customHeight="1">
      <c r="A68" s="397" t="s">
        <v>318</v>
      </c>
      <c r="B68" s="397"/>
      <c r="C68" s="259"/>
      <c r="D68" s="80" t="s">
        <v>319</v>
      </c>
      <c r="E68" s="260"/>
      <c r="F68" s="77" t="s">
        <v>320</v>
      </c>
      <c r="G68" s="61">
        <f>IF(AND(COUNTIF(C68,"")&gt;=1,COUNTIF(E68,"")&gt;=1),1,"")</f>
        <v>1</v>
      </c>
    </row>
    <row r="69" spans="1:7" ht="13.5" customHeight="1">
      <c r="A69" s="88" t="s">
        <v>321</v>
      </c>
      <c r="C69" s="73"/>
      <c r="D69" s="73"/>
      <c r="E69" s="73"/>
      <c r="F69" s="73"/>
    </row>
    <row r="70" spans="1:7" ht="18.75" customHeight="1">
      <c r="A70" s="398" t="s">
        <v>322</v>
      </c>
      <c r="B70" s="399"/>
      <c r="C70" s="394"/>
      <c r="D70" s="395"/>
      <c r="E70" s="395"/>
      <c r="F70" s="396"/>
      <c r="G70" s="61">
        <f>IF(COUNTIF(C70,"")&gt;=1,1,"")</f>
        <v>1</v>
      </c>
    </row>
    <row r="71" spans="1:7" ht="5.25" customHeight="1"/>
    <row r="72" spans="1:7">
      <c r="G72" s="61">
        <f>SUM(G10:G70)</f>
        <v>18</v>
      </c>
    </row>
  </sheetData>
  <mergeCells count="47">
    <mergeCell ref="G4:L7"/>
    <mergeCell ref="A27:B28"/>
    <mergeCell ref="D5:D6"/>
    <mergeCell ref="A8:D8"/>
    <mergeCell ref="C10:F10"/>
    <mergeCell ref="C11:F11"/>
    <mergeCell ref="C12:F12"/>
    <mergeCell ref="C13:F13"/>
    <mergeCell ref="C14:F14"/>
    <mergeCell ref="C15:F15"/>
    <mergeCell ref="C16:F16"/>
    <mergeCell ref="A18:D18"/>
    <mergeCell ref="E24:F24"/>
    <mergeCell ref="E43:F43"/>
    <mergeCell ref="E30:F30"/>
    <mergeCell ref="D32:F32"/>
    <mergeCell ref="D33:F33"/>
    <mergeCell ref="D34:F34"/>
    <mergeCell ref="D35:F35"/>
    <mergeCell ref="D36:F36"/>
    <mergeCell ref="D37:F37"/>
    <mergeCell ref="E38:F38"/>
    <mergeCell ref="D40:F40"/>
    <mergeCell ref="D41:F41"/>
    <mergeCell ref="D42:F42"/>
    <mergeCell ref="D57:F57"/>
    <mergeCell ref="D45:F45"/>
    <mergeCell ref="D46:F46"/>
    <mergeCell ref="D47:F47"/>
    <mergeCell ref="D48:F48"/>
    <mergeCell ref="D49:F49"/>
    <mergeCell ref="D50:F50"/>
    <mergeCell ref="D51:F51"/>
    <mergeCell ref="E52:F52"/>
    <mergeCell ref="D54:F54"/>
    <mergeCell ref="D55:F55"/>
    <mergeCell ref="D56:F56"/>
    <mergeCell ref="C67:F67"/>
    <mergeCell ref="A68:B68"/>
    <mergeCell ref="A70:B70"/>
    <mergeCell ref="C70:F70"/>
    <mergeCell ref="E58:F58"/>
    <mergeCell ref="C59:F59"/>
    <mergeCell ref="C61:F61"/>
    <mergeCell ref="A62:B62"/>
    <mergeCell ref="C62:F62"/>
    <mergeCell ref="C65:F65"/>
  </mergeCells>
  <phoneticPr fontId="1"/>
  <conditionalFormatting sqref="A19:B19">
    <cfRule type="expression" dxfId="19" priority="11">
      <formula>$G$20=1</formula>
    </cfRule>
  </conditionalFormatting>
  <conditionalFormatting sqref="A25:B25">
    <cfRule type="expression" dxfId="18" priority="10">
      <formula>$G$20=1</formula>
    </cfRule>
  </conditionalFormatting>
  <conditionalFormatting sqref="A31:B31">
    <cfRule type="expression" dxfId="17" priority="9">
      <formula>$G$32=1</formula>
    </cfRule>
  </conditionalFormatting>
  <conditionalFormatting sqref="A39:B39">
    <cfRule type="expression" dxfId="16" priority="8">
      <formula>$G$40=1</formula>
    </cfRule>
  </conditionalFormatting>
  <conditionalFormatting sqref="A44:B44">
    <cfRule type="expression" dxfId="15" priority="7">
      <formula>$G$45=1</formula>
    </cfRule>
  </conditionalFormatting>
  <conditionalFormatting sqref="A53:B53">
    <cfRule type="expression" dxfId="14" priority="6">
      <formula>$G$54=1</formula>
    </cfRule>
  </conditionalFormatting>
  <conditionalFormatting sqref="A59:B59">
    <cfRule type="expression" dxfId="13" priority="5">
      <formula>$G$59=1</formula>
    </cfRule>
  </conditionalFormatting>
  <conditionalFormatting sqref="A60:B60">
    <cfRule type="expression" dxfId="12" priority="4">
      <formula>$G$61=1</formula>
    </cfRule>
  </conditionalFormatting>
  <conditionalFormatting sqref="A66:B66">
    <cfRule type="expression" dxfId="11" priority="2">
      <formula>$G$67=1</formula>
    </cfRule>
  </conditionalFormatting>
  <conditionalFormatting sqref="A69:B69">
    <cfRule type="expression" dxfId="10" priority="1">
      <formula>$G$70=1</formula>
    </cfRule>
  </conditionalFormatting>
  <conditionalFormatting sqref="A64:F64">
    <cfRule type="expression" dxfId="9" priority="3">
      <formula>$G$65=1</formula>
    </cfRule>
  </conditionalFormatting>
  <conditionalFormatting sqref="B10">
    <cfRule type="expression" dxfId="8" priority="18">
      <formula>$G$10=1</formula>
    </cfRule>
  </conditionalFormatting>
  <conditionalFormatting sqref="B11">
    <cfRule type="expression" dxfId="7" priority="17">
      <formula>$G$11=1</formula>
    </cfRule>
  </conditionalFormatting>
  <conditionalFormatting sqref="B12">
    <cfRule type="expression" dxfId="6" priority="16">
      <formula>$G$12=1</formula>
    </cfRule>
  </conditionalFormatting>
  <conditionalFormatting sqref="B13">
    <cfRule type="expression" dxfId="5" priority="15">
      <formula>$G$13=1</formula>
    </cfRule>
  </conditionalFormatting>
  <conditionalFormatting sqref="B14">
    <cfRule type="expression" dxfId="4" priority="14">
      <formula>$G$14=1</formula>
    </cfRule>
  </conditionalFormatting>
  <conditionalFormatting sqref="B15">
    <cfRule type="expression" dxfId="3" priority="13">
      <formula>$G$15=1</formula>
    </cfRule>
  </conditionalFormatting>
  <conditionalFormatting sqref="B16">
    <cfRule type="expression" dxfId="2" priority="12">
      <formula>$G$16=1</formula>
    </cfRule>
  </conditionalFormatting>
  <pageMargins left="0" right="0" top="0" bottom="0" header="0.31496062992125984" footer="0.31496062992125984"/>
  <pageSetup paperSize="9" scale="79" fitToHeight="0"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405207A1-E648-4279-9015-A0817F64DE31}">
          <x14:formula1>
            <xm:f>データセット!$C$2:$C$41</xm:f>
          </x14:formula1>
          <xm:sqref>C14</xm:sqref>
        </x14:dataValidation>
        <x14:dataValidation type="list" allowBlank="1" showInputMessage="1" showErrorMessage="1" xr:uid="{4A6D44BF-6F7D-4CBE-BFD8-70522759259A}">
          <x14:formula1>
            <xm:f>データセット!$N$6:$N$17</xm:f>
          </x14:formula1>
          <xm:sqref>C59:F59</xm:sqref>
        </x14:dataValidation>
        <x14:dataValidation type="list" allowBlank="1" showInputMessage="1" showErrorMessage="1" xr:uid="{304E80EC-27F7-4B46-911E-69110A9C867B}">
          <x14:formula1>
            <xm:f>データセット!$M$2:$M$3</xm:f>
          </x14:formula1>
          <xm:sqref>C67:F67</xm:sqref>
        </x14:dataValidation>
        <x14:dataValidation type="list" allowBlank="1" showInputMessage="1" showErrorMessage="1" xr:uid="{2B7EB60A-2500-47F3-96CF-C5BC5A1D723D}">
          <x14:formula1>
            <xm:f>データセット!$G$9:$G$11</xm:f>
          </x14:formula1>
          <xm:sqref>C62:F62</xm:sqref>
        </x14:dataValidation>
        <x14:dataValidation type="list" allowBlank="1" showInputMessage="1" showErrorMessage="1" xr:uid="{151097CD-5CD5-49DE-9B77-4CA10A3A0E8E}">
          <x14:formula1>
            <xm:f>データセット!$B$5:$B$7</xm:f>
          </x14:formula1>
          <xm:sqref>C26:C30 E26:E29</xm:sqref>
        </x14:dataValidation>
        <x14:dataValidation type="list" allowBlank="1" showInputMessage="1" showErrorMessage="1" xr:uid="{4DFA6DC0-5D4C-4634-BB7E-E75E654DB91E}">
          <x14:formula1>
            <xm:f>データセット!$E$2:$E$12</xm:f>
          </x14:formula1>
          <xm:sqref>C16</xm:sqref>
        </x14:dataValidation>
        <x14:dataValidation type="list" allowBlank="1" showInputMessage="1" showErrorMessage="1" xr:uid="{D288B969-2FBD-447E-BE5D-D830C38D71A5}">
          <x14:formula1>
            <xm:f>データセット!$D$2:$D$5</xm:f>
          </x14:formula1>
          <xm:sqref>C15</xm:sqref>
        </x14:dataValidation>
        <x14:dataValidation type="list" allowBlank="1" showInputMessage="1" showErrorMessage="1" xr:uid="{5F8AC68A-9C45-495B-86A7-28DBA3ECFD75}">
          <x14:formula1>
            <xm:f>データセット!$B$2:$B$3</xm:f>
          </x14:formula1>
          <xm:sqref>C20:C24 C45:C52 E68 A5:A6 E40:E42 E54:E57 E45:E51 C40:C43 E20:E23 C68 C54:C58 C32:C38</xm:sqref>
        </x14:dataValidation>
        <x14:dataValidation type="list" allowBlank="1" showInputMessage="1" showErrorMessage="1" xr:uid="{2576D256-C71F-498D-B25B-AE700854A18B}">
          <x14:formula1>
            <xm:f>データセット!$A$2:$A$48</xm:f>
          </x14:formula1>
          <xm:sqref>C12</xm:sqref>
        </x14:dataValidation>
        <x14:dataValidation type="list" allowBlank="1" showInputMessage="1" showErrorMessage="1" xr:uid="{BB29F5E0-EBB2-4183-90B0-0F7D8F06111D}">
          <x14:formula1>
            <xm:f>データセット!$F$2:$F$45</xm:f>
          </x14:formula1>
          <xm:sqref>C61:F61</xm:sqref>
        </x14:dataValidation>
        <x14:dataValidation type="list" allowBlank="1" showInputMessage="1" showErrorMessage="1" xr:uid="{56104659-53E8-4C4D-B03F-829A0063BDF5}">
          <x14:formula1>
            <xm:f>データセット!$G$2:$G$3</xm:f>
          </x14:formula1>
          <xm:sqref>C70:F70</xm:sqref>
        </x14:dataValidation>
        <x14:dataValidation type="list" allowBlank="1" showInputMessage="1" showErrorMessage="1" xr:uid="{A207F087-3986-4DE0-9790-01BC6F225163}">
          <x14:formula1>
            <xm:f>データセット!$P$2:$P$3</xm:f>
          </x14:formula1>
          <xm:sqref>C65:F65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4BA18-14DF-4C02-900B-4B0A8E518663}">
  <sheetPr>
    <tabColor rgb="FFFF0000"/>
  </sheetPr>
  <dimension ref="A1:M26"/>
  <sheetViews>
    <sheetView view="pageBreakPreview" topLeftCell="A7" zoomScale="110" zoomScaleNormal="75" zoomScaleSheetLayoutView="110" workbookViewId="0">
      <selection activeCell="B16" sqref="B16:G16"/>
    </sheetView>
  </sheetViews>
  <sheetFormatPr defaultColWidth="9" defaultRowHeight="20.100000000000001" customHeight="1"/>
  <cols>
    <col min="1" max="1" width="9.75" style="35" customWidth="1"/>
    <col min="2" max="2" width="4.5" style="35" customWidth="1"/>
    <col min="3" max="3" width="3.5" style="35" customWidth="1"/>
    <col min="4" max="4" width="5" style="35" customWidth="1"/>
    <col min="5" max="5" width="2.625" style="35" customWidth="1"/>
    <col min="6" max="6" width="4.875" style="35" customWidth="1"/>
    <col min="7" max="7" width="18.25" style="35" customWidth="1"/>
    <col min="8" max="8" width="27.125" style="35" customWidth="1"/>
    <col min="9" max="9" width="3.625" style="35" customWidth="1"/>
    <col min="10" max="10" width="6.25" style="35" bestFit="1" customWidth="1"/>
    <col min="11" max="11" width="6" style="35" bestFit="1" customWidth="1"/>
    <col min="12" max="12" width="9" style="35"/>
    <col min="13" max="13" width="15.625" style="35" bestFit="1" customWidth="1"/>
    <col min="14" max="16384" width="9" style="35"/>
  </cols>
  <sheetData>
    <row r="1" spans="1:8" ht="20.100000000000001" customHeight="1">
      <c r="H1" s="36" t="s">
        <v>65</v>
      </c>
    </row>
    <row r="2" spans="1:8" ht="20.100000000000001" customHeight="1">
      <c r="H2" s="37"/>
    </row>
    <row r="3" spans="1:8" ht="20.100000000000001" customHeight="1">
      <c r="H3" s="37"/>
    </row>
    <row r="4" spans="1:8" ht="20.100000000000001" customHeight="1">
      <c r="A4" s="433" t="str">
        <f>"補助事業に係る歳入歳出予算書（見込書）抄本（令和"&amp;DBCS(TEXT('1号(交付申請)'!W6,"e"))&amp;"年度）"</f>
        <v>補助事業に係る歳入歳出予算書（見込書）抄本（令和８年度）</v>
      </c>
      <c r="B4" s="433"/>
      <c r="C4" s="433"/>
      <c r="D4" s="433"/>
      <c r="E4" s="433"/>
      <c r="F4" s="433"/>
      <c r="G4" s="433"/>
      <c r="H4" s="433"/>
    </row>
    <row r="5" spans="1:8" ht="20.100000000000001" customHeight="1">
      <c r="H5" s="38"/>
    </row>
    <row r="6" spans="1:8" ht="20.100000000000001" customHeight="1">
      <c r="A6" s="39" t="s">
        <v>66</v>
      </c>
      <c r="G6" s="39"/>
      <c r="H6" s="40" t="s">
        <v>67</v>
      </c>
    </row>
    <row r="7" spans="1:8" ht="20.100000000000001" customHeight="1">
      <c r="A7" s="434" t="s">
        <v>68</v>
      </c>
      <c r="B7" s="434"/>
      <c r="C7" s="434"/>
      <c r="D7" s="434"/>
      <c r="E7" s="434"/>
      <c r="F7" s="434"/>
      <c r="G7" s="434"/>
      <c r="H7" s="41" t="s">
        <v>69</v>
      </c>
    </row>
    <row r="8" spans="1:8" ht="20.100000000000001" customHeight="1">
      <c r="A8" s="435" t="s">
        <v>70</v>
      </c>
      <c r="B8" s="435"/>
      <c r="C8" s="435"/>
      <c r="D8" s="435"/>
      <c r="E8" s="435"/>
      <c r="F8" s="435"/>
      <c r="G8" s="435"/>
      <c r="H8" s="55">
        <f>'1号別紙'!D18</f>
        <v>0</v>
      </c>
    </row>
    <row r="9" spans="1:8" ht="20.100000000000001" customHeight="1" thickBot="1">
      <c r="A9" s="436" t="s">
        <v>71</v>
      </c>
      <c r="B9" s="436"/>
      <c r="C9" s="436"/>
      <c r="D9" s="436"/>
      <c r="E9" s="436"/>
      <c r="F9" s="436"/>
      <c r="G9" s="436"/>
      <c r="H9" s="96">
        <f>H10-H8</f>
        <v>0</v>
      </c>
    </row>
    <row r="10" spans="1:8" ht="20.100000000000001" customHeight="1" thickTop="1">
      <c r="A10" s="437" t="s">
        <v>72</v>
      </c>
      <c r="B10" s="437"/>
      <c r="C10" s="437"/>
      <c r="D10" s="437"/>
      <c r="E10" s="437"/>
      <c r="F10" s="437"/>
      <c r="G10" s="437"/>
      <c r="H10" s="42">
        <f>SUM('1-2号(ロボ)'!K21,'1-2号(ソフト)'!O21,'1-2号(パケ)'!Q21,'1-2号(訪問通所) '!K21)</f>
        <v>0</v>
      </c>
    </row>
    <row r="11" spans="1:8" ht="20.100000000000001" customHeight="1">
      <c r="F11" s="53"/>
      <c r="G11" s="53"/>
      <c r="H11" s="43"/>
    </row>
    <row r="12" spans="1:8" ht="20.100000000000001" customHeight="1">
      <c r="A12" s="93" t="s">
        <v>73</v>
      </c>
      <c r="G12" s="93"/>
      <c r="H12" s="44" t="s">
        <v>67</v>
      </c>
    </row>
    <row r="13" spans="1:8" ht="20.100000000000001" customHeight="1">
      <c r="A13" s="434" t="s">
        <v>68</v>
      </c>
      <c r="B13" s="434"/>
      <c r="C13" s="434"/>
      <c r="D13" s="434"/>
      <c r="E13" s="434"/>
      <c r="F13" s="434"/>
      <c r="G13" s="434"/>
      <c r="H13" s="45" t="s">
        <v>69</v>
      </c>
    </row>
    <row r="14" spans="1:8" ht="22.5" customHeight="1">
      <c r="A14" s="448" t="s">
        <v>434</v>
      </c>
      <c r="B14" s="439" t="s">
        <v>351</v>
      </c>
      <c r="C14" s="440"/>
      <c r="D14" s="440"/>
      <c r="E14" s="440"/>
      <c r="F14" s="441"/>
      <c r="G14" s="95" t="s">
        <v>326</v>
      </c>
      <c r="H14" s="54">
        <f>'1-2号(ロボ)'!K21</f>
        <v>0</v>
      </c>
    </row>
    <row r="15" spans="1:8" ht="20.100000000000001" customHeight="1">
      <c r="A15" s="449"/>
      <c r="B15" s="442"/>
      <c r="C15" s="443"/>
      <c r="D15" s="443"/>
      <c r="E15" s="443"/>
      <c r="F15" s="444"/>
      <c r="G15" s="95" t="s">
        <v>474</v>
      </c>
      <c r="H15" s="54">
        <f>'1-2号(ソフト)'!O21</f>
        <v>0</v>
      </c>
    </row>
    <row r="16" spans="1:8" ht="20.100000000000001" customHeight="1">
      <c r="A16" s="450"/>
      <c r="B16" s="445" t="s">
        <v>352</v>
      </c>
      <c r="C16" s="446"/>
      <c r="D16" s="446"/>
      <c r="E16" s="446"/>
      <c r="F16" s="446"/>
      <c r="G16" s="447"/>
      <c r="H16" s="54">
        <f>'1-2号(パケ)'!Q21</f>
        <v>0</v>
      </c>
    </row>
    <row r="17" spans="1:13" ht="20.100000000000001" customHeight="1" thickBot="1">
      <c r="A17" s="438" t="s">
        <v>426</v>
      </c>
      <c r="B17" s="438"/>
      <c r="C17" s="438"/>
      <c r="D17" s="438"/>
      <c r="E17" s="438"/>
      <c r="F17" s="438"/>
      <c r="G17" s="438"/>
      <c r="H17" s="246">
        <f>'1-2号(訪問通所) '!K21</f>
        <v>0</v>
      </c>
    </row>
    <row r="18" spans="1:13" ht="20.100000000000001" customHeight="1" thickTop="1">
      <c r="A18" s="437" t="s">
        <v>72</v>
      </c>
      <c r="B18" s="437"/>
      <c r="C18" s="437"/>
      <c r="D18" s="437"/>
      <c r="E18" s="437"/>
      <c r="F18" s="437"/>
      <c r="G18" s="437"/>
      <c r="H18" s="46">
        <f>SUM(H14:H17)</f>
        <v>0</v>
      </c>
      <c r="I18" s="47" t="str">
        <f>IF(H10=H18,"〇","×")</f>
        <v>〇</v>
      </c>
    </row>
    <row r="19" spans="1:13" ht="20.100000000000001" customHeight="1">
      <c r="F19" s="47"/>
      <c r="G19" s="47"/>
      <c r="I19" s="38"/>
      <c r="J19" s="48"/>
      <c r="K19" s="43"/>
      <c r="M19" s="38"/>
    </row>
    <row r="20" spans="1:13" ht="20.100000000000001" customHeight="1">
      <c r="A20" s="432" t="s">
        <v>74</v>
      </c>
      <c r="B20" s="432"/>
      <c r="C20" s="432"/>
      <c r="D20" s="432"/>
      <c r="E20" s="432"/>
      <c r="F20" s="432"/>
      <c r="G20" s="432"/>
      <c r="H20" s="432"/>
      <c r="I20" s="38"/>
      <c r="J20" s="48"/>
      <c r="K20" s="43"/>
      <c r="M20" s="38"/>
    </row>
    <row r="21" spans="1:13" ht="20.100000000000001" customHeight="1">
      <c r="I21" s="38"/>
      <c r="J21" s="48"/>
      <c r="K21" s="43"/>
      <c r="M21" s="38"/>
    </row>
    <row r="22" spans="1:13" ht="20.100000000000001" customHeight="1">
      <c r="A22" s="36" t="s">
        <v>244</v>
      </c>
      <c r="B22" s="174" t="str">
        <f>DBCS('1号(交付申請)'!H3)</f>
        <v>８</v>
      </c>
      <c r="C22" s="175" t="s">
        <v>241</v>
      </c>
      <c r="D22" s="174" t="str">
        <f>DBCS('1号(交付申請)'!J3)</f>
        <v>４</v>
      </c>
      <c r="E22" s="175" t="s">
        <v>242</v>
      </c>
      <c r="F22" s="176" t="str">
        <f>DBCS('1号(交付申請)'!L3)</f>
        <v>１</v>
      </c>
      <c r="G22" s="94" t="s">
        <v>243</v>
      </c>
      <c r="I22" s="38" t="str">
        <f>IF(COUNTIF(B22:F22,"")&gt;=1,1,"")</f>
        <v/>
      </c>
    </row>
    <row r="23" spans="1:13" ht="20.100000000000001" customHeight="1">
      <c r="F23" s="49"/>
      <c r="G23" s="49"/>
    </row>
    <row r="24" spans="1:13" ht="20.100000000000001" customHeight="1">
      <c r="G24" s="36" t="s">
        <v>75</v>
      </c>
      <c r="H24" s="116">
        <f>'1号(交付申請)'!F8</f>
        <v>0</v>
      </c>
      <c r="I24" s="35" t="str">
        <f>IF(COUNTIF(H24,"")&gt;=1,1,"")</f>
        <v/>
      </c>
    </row>
    <row r="25" spans="1:13" ht="20.100000000000001" customHeight="1">
      <c r="G25" s="36" t="s">
        <v>76</v>
      </c>
      <c r="H25" s="116">
        <f>'1号(交付申請)'!F9</f>
        <v>0</v>
      </c>
      <c r="I25" s="35" t="str">
        <f>IF(COUNTIF(H25,"")&gt;=1,1,"")</f>
        <v/>
      </c>
    </row>
    <row r="26" spans="1:13" ht="20.100000000000001" customHeight="1">
      <c r="H26" s="50"/>
    </row>
  </sheetData>
  <mergeCells count="12">
    <mergeCell ref="A20:H20"/>
    <mergeCell ref="A4:H4"/>
    <mergeCell ref="A7:G7"/>
    <mergeCell ref="A8:G8"/>
    <mergeCell ref="A9:G9"/>
    <mergeCell ref="A10:G10"/>
    <mergeCell ref="A13:G13"/>
    <mergeCell ref="A17:G17"/>
    <mergeCell ref="A18:G18"/>
    <mergeCell ref="B14:F15"/>
    <mergeCell ref="B16:G16"/>
    <mergeCell ref="A14:A16"/>
  </mergeCells>
  <phoneticPr fontId="1"/>
  <conditionalFormatting sqref="K19:K21">
    <cfRule type="cellIs" dxfId="1" priority="1" stopIfTrue="1" operator="lessThan">
      <formula>0</formula>
    </cfRule>
  </conditionalFormatting>
  <printOptions horizontalCentered="1"/>
  <pageMargins left="0.51181102362204722" right="0.51181102362204722" top="0.74803149606299213" bottom="0.74803149606299213" header="0.31496062992125984" footer="0.31496062992125984"/>
  <pageSetup paperSize="9" firstPageNumber="2" orientation="portrait" useFirstPageNumber="1" r:id="rId1"/>
  <headerFooter alignWithMargins="0"/>
  <ignoredErrors>
    <ignoredError sqref="B22:G22"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3E947-1F42-4943-A42D-28300EF46563}">
  <dimension ref="A1:P50"/>
  <sheetViews>
    <sheetView topLeftCell="A2" zoomScaleNormal="100" workbookViewId="0">
      <selection activeCell="P4" sqref="P4"/>
    </sheetView>
  </sheetViews>
  <sheetFormatPr defaultRowHeight="18.75"/>
  <cols>
    <col min="1" max="1" width="13.125" style="10" customWidth="1"/>
    <col min="3" max="3" width="75" bestFit="1" customWidth="1"/>
  </cols>
  <sheetData>
    <row r="1" spans="1:16">
      <c r="A1" s="8" t="s">
        <v>106</v>
      </c>
      <c r="B1" t="s">
        <v>107</v>
      </c>
      <c r="C1" s="8" t="s">
        <v>99</v>
      </c>
      <c r="D1" t="s">
        <v>108</v>
      </c>
      <c r="E1" t="s">
        <v>100</v>
      </c>
      <c r="F1" t="s">
        <v>109</v>
      </c>
      <c r="G1" t="s">
        <v>110</v>
      </c>
    </row>
    <row r="2" spans="1:16">
      <c r="A2" s="8" t="s">
        <v>111</v>
      </c>
      <c r="B2" t="s">
        <v>102</v>
      </c>
      <c r="C2" s="8" t="s">
        <v>112</v>
      </c>
      <c r="D2" s="8" t="s">
        <v>113</v>
      </c>
      <c r="E2" s="8" t="s">
        <v>113</v>
      </c>
      <c r="F2" s="8" t="s">
        <v>114</v>
      </c>
      <c r="G2" t="s">
        <v>115</v>
      </c>
      <c r="M2" t="s">
        <v>116</v>
      </c>
      <c r="P2" t="s">
        <v>117</v>
      </c>
    </row>
    <row r="3" spans="1:16">
      <c r="A3" s="8" t="s">
        <v>118</v>
      </c>
      <c r="B3" t="s">
        <v>119</v>
      </c>
      <c r="C3" s="8" t="s">
        <v>120</v>
      </c>
      <c r="D3" s="8" t="s">
        <v>121</v>
      </c>
      <c r="E3" s="8" t="s">
        <v>121</v>
      </c>
      <c r="F3" s="8" t="s">
        <v>442</v>
      </c>
      <c r="G3" s="8" t="s">
        <v>122</v>
      </c>
      <c r="M3" t="s">
        <v>123</v>
      </c>
      <c r="P3" t="s">
        <v>445</v>
      </c>
    </row>
    <row r="4" spans="1:16">
      <c r="A4" s="8" t="s">
        <v>124</v>
      </c>
      <c r="C4" s="8" t="s">
        <v>125</v>
      </c>
      <c r="D4" s="8" t="s">
        <v>126</v>
      </c>
      <c r="E4" s="8" t="s">
        <v>126</v>
      </c>
      <c r="F4" s="8" t="s">
        <v>127</v>
      </c>
      <c r="I4" t="s">
        <v>128</v>
      </c>
    </row>
    <row r="5" spans="1:16">
      <c r="A5" s="8" t="s">
        <v>129</v>
      </c>
      <c r="B5" t="s">
        <v>130</v>
      </c>
      <c r="C5" s="8" t="s">
        <v>131</v>
      </c>
      <c r="D5" s="8" t="s">
        <v>132</v>
      </c>
      <c r="E5" s="8" t="s">
        <v>133</v>
      </c>
      <c r="F5" s="8"/>
      <c r="I5" t="s">
        <v>134</v>
      </c>
    </row>
    <row r="6" spans="1:16">
      <c r="A6" s="8" t="s">
        <v>135</v>
      </c>
      <c r="B6" t="s">
        <v>102</v>
      </c>
      <c r="C6" s="8" t="s">
        <v>136</v>
      </c>
      <c r="E6" s="8" t="s">
        <v>137</v>
      </c>
      <c r="G6" s="8" t="s">
        <v>138</v>
      </c>
      <c r="N6" t="s">
        <v>139</v>
      </c>
    </row>
    <row r="7" spans="1:16">
      <c r="A7" s="8" t="s">
        <v>140</v>
      </c>
      <c r="B7" t="s">
        <v>119</v>
      </c>
      <c r="C7" s="8" t="s">
        <v>141</v>
      </c>
      <c r="E7" s="8" t="s">
        <v>142</v>
      </c>
      <c r="G7" s="8" t="s">
        <v>143</v>
      </c>
      <c r="N7" t="s">
        <v>144</v>
      </c>
    </row>
    <row r="8" spans="1:16">
      <c r="A8" s="8" t="s">
        <v>145</v>
      </c>
      <c r="C8" s="8" t="s">
        <v>146</v>
      </c>
      <c r="E8" s="8" t="s">
        <v>147</v>
      </c>
      <c r="N8" t="s">
        <v>148</v>
      </c>
    </row>
    <row r="9" spans="1:16">
      <c r="A9" s="8" t="s">
        <v>149</v>
      </c>
      <c r="C9" s="8" t="s">
        <v>150</v>
      </c>
      <c r="E9" s="8" t="s">
        <v>151</v>
      </c>
      <c r="G9" t="s">
        <v>443</v>
      </c>
      <c r="N9" t="s">
        <v>152</v>
      </c>
    </row>
    <row r="10" spans="1:16">
      <c r="A10" s="8" t="s">
        <v>153</v>
      </c>
      <c r="C10" s="8" t="s">
        <v>154</v>
      </c>
      <c r="E10" s="8" t="s">
        <v>155</v>
      </c>
      <c r="N10" t="s">
        <v>156</v>
      </c>
    </row>
    <row r="11" spans="1:16">
      <c r="A11" s="8" t="s">
        <v>157</v>
      </c>
      <c r="C11" s="8" t="s">
        <v>158</v>
      </c>
      <c r="E11" s="8" t="s">
        <v>159</v>
      </c>
      <c r="N11" t="s">
        <v>160</v>
      </c>
    </row>
    <row r="12" spans="1:16">
      <c r="A12" s="8" t="s">
        <v>161</v>
      </c>
      <c r="C12" s="8" t="s">
        <v>162</v>
      </c>
      <c r="E12" s="8" t="s">
        <v>163</v>
      </c>
      <c r="N12" t="s">
        <v>164</v>
      </c>
    </row>
    <row r="13" spans="1:16">
      <c r="A13" s="8" t="s">
        <v>165</v>
      </c>
      <c r="C13" s="8" t="s">
        <v>166</v>
      </c>
      <c r="N13" t="s">
        <v>167</v>
      </c>
    </row>
    <row r="14" spans="1:16">
      <c r="A14" s="8" t="s">
        <v>168</v>
      </c>
      <c r="C14" s="9" t="s">
        <v>169</v>
      </c>
      <c r="N14" t="s">
        <v>170</v>
      </c>
    </row>
    <row r="15" spans="1:16">
      <c r="A15" s="8" t="s">
        <v>171</v>
      </c>
      <c r="C15" s="8" t="s">
        <v>172</v>
      </c>
      <c r="N15" t="s">
        <v>173</v>
      </c>
    </row>
    <row r="16" spans="1:16">
      <c r="A16" s="8" t="s">
        <v>174</v>
      </c>
      <c r="C16" s="8" t="s">
        <v>175</v>
      </c>
      <c r="N16" t="s">
        <v>176</v>
      </c>
    </row>
    <row r="17" spans="1:14">
      <c r="A17" s="8" t="s">
        <v>105</v>
      </c>
      <c r="C17" s="8" t="s">
        <v>177</v>
      </c>
      <c r="N17" t="s">
        <v>444</v>
      </c>
    </row>
    <row r="18" spans="1:14">
      <c r="A18" s="8" t="s">
        <v>178</v>
      </c>
      <c r="C18" s="8" t="s">
        <v>179</v>
      </c>
    </row>
    <row r="19" spans="1:14">
      <c r="A19" s="8" t="s">
        <v>180</v>
      </c>
      <c r="C19" s="8" t="s">
        <v>181</v>
      </c>
    </row>
    <row r="20" spans="1:14">
      <c r="A20" s="8" t="s">
        <v>182</v>
      </c>
      <c r="C20" s="8" t="s">
        <v>183</v>
      </c>
    </row>
    <row r="21" spans="1:14">
      <c r="A21" s="8" t="s">
        <v>184</v>
      </c>
      <c r="C21" s="8" t="s">
        <v>185</v>
      </c>
    </row>
    <row r="22" spans="1:14">
      <c r="A22" s="8" t="s">
        <v>186</v>
      </c>
      <c r="C22" s="8" t="s">
        <v>187</v>
      </c>
    </row>
    <row r="23" spans="1:14">
      <c r="A23" s="8" t="s">
        <v>188</v>
      </c>
      <c r="C23" s="8" t="s">
        <v>189</v>
      </c>
    </row>
    <row r="24" spans="1:14">
      <c r="A24" s="8" t="s">
        <v>190</v>
      </c>
      <c r="C24" s="8" t="s">
        <v>191</v>
      </c>
    </row>
    <row r="25" spans="1:14">
      <c r="A25" s="8" t="s">
        <v>192</v>
      </c>
      <c r="C25" s="8" t="s">
        <v>193</v>
      </c>
    </row>
    <row r="26" spans="1:14">
      <c r="A26" s="8" t="s">
        <v>194</v>
      </c>
      <c r="C26" s="8" t="s">
        <v>195</v>
      </c>
    </row>
    <row r="27" spans="1:14">
      <c r="A27" s="8" t="s">
        <v>196</v>
      </c>
      <c r="C27" s="8" t="s">
        <v>197</v>
      </c>
    </row>
    <row r="28" spans="1:14">
      <c r="A28" s="8" t="s">
        <v>198</v>
      </c>
      <c r="C28" s="8" t="s">
        <v>199</v>
      </c>
    </row>
    <row r="29" spans="1:14">
      <c r="A29" s="8" t="s">
        <v>200</v>
      </c>
      <c r="C29" s="8" t="s">
        <v>201</v>
      </c>
    </row>
    <row r="30" spans="1:14">
      <c r="A30" s="8" t="s">
        <v>202</v>
      </c>
      <c r="C30" s="9" t="s">
        <v>203</v>
      </c>
    </row>
    <row r="31" spans="1:14">
      <c r="A31" s="8" t="s">
        <v>204</v>
      </c>
      <c r="C31" s="8" t="s">
        <v>205</v>
      </c>
    </row>
    <row r="32" spans="1:14">
      <c r="A32" s="8" t="s">
        <v>206</v>
      </c>
      <c r="C32" s="8" t="s">
        <v>207</v>
      </c>
    </row>
    <row r="33" spans="1:3">
      <c r="A33" s="8" t="s">
        <v>208</v>
      </c>
      <c r="C33" s="8" t="s">
        <v>209</v>
      </c>
    </row>
    <row r="34" spans="1:3">
      <c r="A34" s="8" t="s">
        <v>210</v>
      </c>
      <c r="C34" s="8" t="s">
        <v>211</v>
      </c>
    </row>
    <row r="35" spans="1:3">
      <c r="A35" s="8" t="s">
        <v>212</v>
      </c>
      <c r="C35" s="8" t="s">
        <v>213</v>
      </c>
    </row>
    <row r="36" spans="1:3">
      <c r="A36" s="8" t="s">
        <v>214</v>
      </c>
      <c r="C36" s="8" t="s">
        <v>215</v>
      </c>
    </row>
    <row r="37" spans="1:3">
      <c r="A37" s="8" t="s">
        <v>216</v>
      </c>
      <c r="C37" s="8" t="s">
        <v>217</v>
      </c>
    </row>
    <row r="38" spans="1:3">
      <c r="A38" s="8" t="s">
        <v>218</v>
      </c>
      <c r="C38" s="8" t="s">
        <v>219</v>
      </c>
    </row>
    <row r="39" spans="1:3">
      <c r="A39" s="8" t="s">
        <v>220</v>
      </c>
      <c r="C39" s="8" t="s">
        <v>221</v>
      </c>
    </row>
    <row r="40" spans="1:3">
      <c r="A40" s="8" t="s">
        <v>222</v>
      </c>
      <c r="C40" s="8" t="s">
        <v>223</v>
      </c>
    </row>
    <row r="41" spans="1:3">
      <c r="A41" s="8" t="s">
        <v>224</v>
      </c>
      <c r="C41" s="8" t="s">
        <v>225</v>
      </c>
    </row>
    <row r="42" spans="1:3">
      <c r="A42" s="8" t="s">
        <v>226</v>
      </c>
      <c r="C42" s="8"/>
    </row>
    <row r="43" spans="1:3">
      <c r="A43" s="8" t="s">
        <v>227</v>
      </c>
      <c r="C43" s="8"/>
    </row>
    <row r="44" spans="1:3">
      <c r="A44" s="8" t="s">
        <v>228</v>
      </c>
      <c r="C44" s="8"/>
    </row>
    <row r="45" spans="1:3">
      <c r="A45" s="8" t="s">
        <v>229</v>
      </c>
      <c r="C45" s="8"/>
    </row>
    <row r="46" spans="1:3">
      <c r="A46" s="8" t="s">
        <v>230</v>
      </c>
      <c r="C46" s="8"/>
    </row>
    <row r="47" spans="1:3">
      <c r="A47" s="8" t="s">
        <v>231</v>
      </c>
      <c r="C47" s="8"/>
    </row>
    <row r="48" spans="1:3">
      <c r="A48" s="8" t="s">
        <v>232</v>
      </c>
      <c r="C48" s="8"/>
    </row>
    <row r="49" spans="3:3">
      <c r="C49" s="8"/>
    </row>
    <row r="50" spans="3:3">
      <c r="C50" s="8"/>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18</vt:i4>
      </vt:variant>
    </vt:vector>
  </HeadingPairs>
  <TitlesOfParts>
    <vt:vector size="37" baseType="lpstr">
      <vt:lpstr>1号(交付申請)</vt:lpstr>
      <vt:lpstr>1号別紙</vt:lpstr>
      <vt:lpstr>1-2号(ロボ)</vt:lpstr>
      <vt:lpstr>1-2号(ソフト)</vt:lpstr>
      <vt:lpstr>1-2号(パケ)</vt:lpstr>
      <vt:lpstr>1-2号(訪問通所) </vt:lpstr>
      <vt:lpstr>1-3号（事業所名）</vt:lpstr>
      <vt:lpstr>歳入歳出予算書抄本</vt:lpstr>
      <vt:lpstr>データセット</vt:lpstr>
      <vt:lpstr>4号(実績報告)</vt:lpstr>
      <vt:lpstr>4号別紙</vt:lpstr>
      <vt:lpstr>4-2号(ロボ)</vt:lpstr>
      <vt:lpstr>4-2号(ソフト)</vt:lpstr>
      <vt:lpstr>4-2号(パケ)</vt:lpstr>
      <vt:lpstr>4-2号(訪問通所) </vt:lpstr>
      <vt:lpstr>歳入歳出決算書抄本</vt:lpstr>
      <vt:lpstr>第２号（変更）</vt:lpstr>
      <vt:lpstr>第2号別紙</vt:lpstr>
      <vt:lpstr>第３号</vt:lpstr>
      <vt:lpstr>'1-2号(ソフト)'!Print_Area</vt:lpstr>
      <vt:lpstr>'1-2号(パケ)'!Print_Area</vt:lpstr>
      <vt:lpstr>'1-2号(ロボ)'!Print_Area</vt:lpstr>
      <vt:lpstr>'1-2号(訪問通所) '!Print_Area</vt:lpstr>
      <vt:lpstr>'1-3号（事業所名）'!Print_Area</vt:lpstr>
      <vt:lpstr>'1号(交付申請)'!Print_Area</vt:lpstr>
      <vt:lpstr>'1号別紙'!Print_Area</vt:lpstr>
      <vt:lpstr>'4-2号(ソフト)'!Print_Area</vt:lpstr>
      <vt:lpstr>'4-2号(パケ)'!Print_Area</vt:lpstr>
      <vt:lpstr>'4-2号(ロボ)'!Print_Area</vt:lpstr>
      <vt:lpstr>'4-2号(訪問通所) '!Print_Area</vt:lpstr>
      <vt:lpstr>'4号(実績報告)'!Print_Area</vt:lpstr>
      <vt:lpstr>'4号別紙'!Print_Area</vt:lpstr>
      <vt:lpstr>歳入歳出決算書抄本!Print_Area</vt:lpstr>
      <vt:lpstr>歳入歳出予算書抄本!Print_Area</vt:lpstr>
      <vt:lpstr>'第２号（変更）'!Print_Area</vt:lpstr>
      <vt:lpstr>第2号別紙!Print_Area</vt:lpstr>
      <vt:lpstr>第３号!Print_Area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2025-06-27T08:21:31Z</dcterms:created>
  <dcterms:modified xsi:type="dcterms:W3CDTF">2026-07-06T02:08:49Z</dcterms:modified>
  <cp:category/>
  <cp:contentStatus/>
</cp:coreProperties>
</file>